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. Lisez-moi" sheetId="1" state="visible" r:id="rId1"/>
    <sheet xmlns:r="http://schemas.openxmlformats.org/officeDocument/2006/relationships" name="1. Hypotheses" sheetId="2" state="visible" r:id="rId2"/>
    <sheet xmlns:r="http://schemas.openxmlformats.org/officeDocument/2006/relationships" name="2. La cascade" sheetId="3" state="visible" r:id="rId3"/>
    <sheet xmlns:r="http://schemas.openxmlformats.org/officeDocument/2006/relationships" name="3. L horizon" sheetId="4" state="visible" r:id="rId4"/>
    <sheet xmlns:r="http://schemas.openxmlformats.org/officeDocument/2006/relationships" name="4. Europeen Americain" sheetId="5" state="visible" r:id="rId5"/>
    <sheet xmlns:r="http://schemas.openxmlformats.org/officeDocument/2006/relationships" name="5. Control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0.0%"/>
    <numFmt numFmtId="165" formatCode="0.000000"/>
    <numFmt numFmtId="166" formatCode="0.000"/>
    <numFmt numFmtId="167" formatCode="0.0"/>
    <numFmt numFmtId="168" formatCode="0.000x"/>
    <numFmt numFmtId="169" formatCode="0.0000"/>
  </numFmts>
  <fonts count="6">
    <font>
      <name val="Calibri"/>
      <family val="2"/>
      <color theme="1"/>
      <sz val="11"/>
      <scheme val="minor"/>
    </font>
    <font>
      <b val="1"/>
      <color rgb="001F3864"/>
      <sz val="13"/>
    </font>
    <font>
      <b val="1"/>
    </font>
    <font>
      <b val="1"/>
      <color rgb="001F4E79"/>
    </font>
    <font>
      <b val="1"/>
      <color rgb="00FFFFFF"/>
    </font>
    <font>
      <color rgb="001E7145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1" pivotButton="0" quotePrefix="0" xfId="0"/>
    <xf numFmtId="10" fontId="3" fillId="2" borderId="1" pivotButton="0" quotePrefix="0" xfId="0"/>
    <xf numFmtId="0" fontId="3" fillId="3" borderId="1" pivotButton="0" quotePrefix="0" xfId="0"/>
    <xf numFmtId="2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4" fillId="4" borderId="0" applyAlignment="1" pivotButton="0" quotePrefix="0" xfId="0">
      <alignment horizontal="center" wrapText="1"/>
    </xf>
    <xf numFmtId="2" fontId="0" fillId="0" borderId="0" pivotButton="0" quotePrefix="0" xfId="0"/>
    <xf numFmtId="164" fontId="0" fillId="0" borderId="0" pivotButton="0" quotePrefix="0" xfId="0"/>
    <xf numFmtId="166" fontId="0" fillId="0" borderId="1" pivotButton="0" quotePrefix="0" xfId="0"/>
    <xf numFmtId="167" fontId="0" fillId="0" borderId="1" pivotButton="0" quotePrefix="0" xfId="0"/>
    <xf numFmtId="168" fontId="0" fillId="0" borderId="1" pivotButton="0" quotePrefix="0" xfId="0"/>
    <xf numFmtId="10" fontId="0" fillId="0" borderId="1" pivotButton="0" quotePrefix="0" xfId="0"/>
    <xf numFmtId="169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La cascade, avec le temps</t>
        </is>
      </c>
    </row>
    <row r="2">
      <c r="A2" t="inlineStr">
        <is>
          <t>Compagnon de l'annexe F de « Le métier de Fund Controller immobilier ».</t>
        </is>
      </c>
    </row>
    <row r="3"/>
    <row r="4">
      <c r="A4" s="2" t="inlineStr">
        <is>
          <t>Ce que le livre ne montre pas</t>
        </is>
      </c>
    </row>
    <row r="5">
      <c r="A5" t="inlineStr">
        <is>
          <t>Le chapitre 7 construit la cascade en quatre étages et précise que le rendement prioritaire est</t>
        </is>
      </c>
    </row>
    <row r="6">
      <c r="A6" t="inlineStr">
        <is>
          <t>« souvent 7% ou 8% par an, capitalisé ». Sa section 7.5 s'intitule « Construire le modèle Excel »</t>
        </is>
      </c>
    </row>
    <row r="7">
      <c r="A7" t="inlineStr">
        <is>
          <t>et énumère les colonnes du tableau, dont « Date des flux : pour calculer le XIRR ». Le tableau</t>
        </is>
      </c>
    </row>
    <row r="8">
      <c r="A8" t="inlineStr">
        <is>
          <t>n'est jamais construit. L'annexe D en donne un exemple chiffré, mais elle prévient : « Pour</t>
        </is>
      </c>
    </row>
    <row r="9">
      <c r="A9" t="inlineStr">
        <is>
          <t>simplifier, on ignore le facteur temps ». Or le facteur temps décide de tout.</t>
        </is>
      </c>
    </row>
    <row r="10"/>
    <row r="11">
      <c r="A11" t="inlineStr">
        <is>
          <t>Ce classeur reprend exactement le fonds de l'annexe D — 100 M€ appelés, 150 M€ distribués,</t>
        </is>
      </c>
    </row>
    <row r="12">
      <c r="A12" t="inlineStr">
        <is>
          <t>hurdle 8%, split 80/20 — et lui rend ses dates.</t>
        </is>
      </c>
    </row>
    <row r="13"/>
    <row r="14">
      <c r="A14" s="2" t="inlineStr">
        <is>
          <t>Les cinq feuilles</t>
        </is>
      </c>
    </row>
    <row r="15">
      <c r="A15" t="inlineStr">
        <is>
          <t>1. Hypothèses — tout ce que vous pouvez changer. Rien n'est saisi ailleurs.</t>
        </is>
      </c>
    </row>
    <row r="16">
      <c r="A16" t="inlineStr">
        <is>
          <t>2. La cascade — les quatre étages du chapitre 7, dans l'ordre, à l'horizon que vous choisissez.</t>
        </is>
      </c>
    </row>
    <row r="17">
      <c r="A17" t="inlineStr">
        <is>
          <t>3. L'horizon — la même distribution année par année, et le point où l'exemple du livre cesse</t>
        </is>
      </c>
    </row>
    <row r="18">
      <c r="A18" t="inlineStr">
        <is>
          <t xml:space="preserve">   d'être vrai.</t>
        </is>
      </c>
    </row>
    <row r="19">
      <c r="A19" t="inlineStr">
        <is>
          <t>4. Européen / Américain — les deux modèles du § 7.3 sur les mêmes flux, et le clawback du § 7.4 :</t>
        </is>
      </c>
    </row>
    <row r="20">
      <c r="A20" t="inlineStr">
        <is>
          <t xml:space="preserve">   les 30% de séquestre que le livre cite en exemple suffisent-ils ?</t>
        </is>
      </c>
    </row>
    <row r="21">
      <c r="A21" t="inlineStr">
        <is>
          <t>5. Contrôles — dont neuf reproduisent un chiffre imprimé dans le livre.</t>
        </is>
      </c>
    </row>
    <row r="22"/>
    <row r="23">
      <c r="A23" s="2" t="inlineStr">
        <is>
          <t>Conventions</t>
        </is>
      </c>
    </row>
    <row r="24">
      <c r="A24" t="inlineStr">
        <is>
          <t>Le texte bleu sur fond bleu pâle est une saisie : c'est ce que vous changez. Le noir est une</t>
        </is>
      </c>
    </row>
    <row r="25">
      <c r="A25" t="inlineStr">
        <is>
          <t>formule. Le fond jaune marque l'hypothèse qui porte la réponse — changez-la en premier.</t>
        </is>
      </c>
    </row>
    <row r="26"/>
    <row r="27">
      <c r="A27" s="2" t="inlineStr">
        <is>
          <t>Avertissement</t>
        </is>
      </c>
    </row>
    <row r="28">
      <c r="A28" t="inlineStr">
        <is>
          <t>Les montants sont en millions d'euros. Le fonds est celui de l'annexe D, volontairement simple :</t>
        </is>
      </c>
    </row>
    <row r="29">
      <c r="A29" t="inlineStr">
        <is>
          <t>il sert à montrer une mécanique, pas à représenter un fonds réel.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62" customWidth="1" min="3" max="3"/>
  </cols>
  <sheetData>
    <row r="1">
      <c r="A1" s="1" t="inlineStr">
        <is>
          <t>Hypothèses</t>
        </is>
      </c>
    </row>
    <row r="3">
      <c r="A3" s="3" t="inlineStr">
        <is>
          <t>Capital appelé aux LP (M€)</t>
        </is>
      </c>
      <c r="B3" s="4" t="n">
        <v>100</v>
      </c>
      <c r="C3" s="3" t="inlineStr">
        <is>
          <t>Annexe D du livre</t>
        </is>
      </c>
    </row>
    <row r="4">
      <c r="A4" s="3" t="inlineStr">
        <is>
          <t>Distribution totale (M€)</t>
        </is>
      </c>
      <c r="B4" s="4" t="n">
        <v>150</v>
      </c>
      <c r="C4" s="3" t="inlineStr">
        <is>
          <t>Annexe D : « Cash total disponible à distribuer »</t>
        </is>
      </c>
    </row>
    <row r="5">
      <c r="A5" s="3" t="inlineStr">
        <is>
          <t>Rendement prioritaire (hurdle)</t>
        </is>
      </c>
      <c r="B5" s="5" t="n">
        <v>0.08</v>
      </c>
      <c r="C5" s="3" t="inlineStr">
        <is>
          <t>Chapitre 7 : « souvent 7% ou 8% par an, capitalisé »</t>
        </is>
      </c>
    </row>
    <row r="6">
      <c r="A6" s="3" t="inlineStr">
        <is>
          <t>Part du GP dans les profits (carry)</t>
        </is>
      </c>
      <c r="B6" s="5" t="n">
        <v>0.2</v>
      </c>
      <c r="C6" s="3" t="inlineStr">
        <is>
          <t>Chapitre 7 : « répartition 80/20 »</t>
        </is>
      </c>
    </row>
    <row r="7">
      <c r="A7" s="3" t="inlineStr">
        <is>
          <t>Horizon du fonds, en années</t>
        </is>
      </c>
      <c r="B7" s="6" t="n">
        <v>5</v>
      </c>
      <c r="C7" s="3" t="inlineStr">
        <is>
          <t>L'hypothèse qui porte la réponse. Chapitre 7 : « souvent 5 ou 7 ans »</t>
        </is>
      </c>
    </row>
    <row r="9">
      <c r="A9" s="2" t="inlineStr">
        <is>
          <t>Le fonds à deux immeubles de la feuille 4</t>
        </is>
      </c>
    </row>
    <row r="10">
      <c r="A10" s="3" t="inlineStr">
        <is>
          <t>Immeuble A — investi (M€)</t>
        </is>
      </c>
      <c r="B10" s="4" t="n">
        <v>50</v>
      </c>
      <c r="C10" s="3" t="inlineStr"/>
    </row>
    <row r="11">
      <c r="A11" s="3" t="inlineStr">
        <is>
          <t>Immeuble A — vendu (M€)</t>
        </is>
      </c>
      <c r="B11" s="4" t="n">
        <v>100</v>
      </c>
      <c r="C11" s="3" t="inlineStr"/>
    </row>
    <row r="12">
      <c r="A12" s="3" t="inlineStr">
        <is>
          <t>Immeuble A — année de vente</t>
        </is>
      </c>
      <c r="B12" s="4" t="n">
        <v>2</v>
      </c>
      <c r="C12" s="3" t="inlineStr"/>
    </row>
    <row r="13">
      <c r="A13" s="3" t="inlineStr">
        <is>
          <t>Immeuble B — investi (M€)</t>
        </is>
      </c>
      <c r="B13" s="4" t="n">
        <v>50</v>
      </c>
      <c r="C13" s="3" t="inlineStr"/>
    </row>
    <row r="14">
      <c r="A14" s="3" t="inlineStr">
        <is>
          <t>Immeuble B — vendu (M€)</t>
        </is>
      </c>
      <c r="B14" s="6" t="n">
        <v>50</v>
      </c>
      <c r="C14" s="3" t="inlineStr">
        <is>
          <t>Baissez-la pour voir apparaître le clawback</t>
        </is>
      </c>
    </row>
    <row r="15">
      <c r="A15" s="3" t="inlineStr">
        <is>
          <t>Immeuble B — année de vente</t>
        </is>
      </c>
      <c r="B15" s="4" t="n">
        <v>5</v>
      </c>
      <c r="C15" s="3" t="inlineStr"/>
    </row>
    <row r="16">
      <c r="A16" s="3" t="inlineStr">
        <is>
          <t>Séquestre imposé au GP</t>
        </is>
      </c>
      <c r="B16" s="5" t="n">
        <v>0.3</v>
      </c>
      <c r="C16" s="3" t="inlineStr">
        <is>
          <t>Chapitre 7 : « ex: 30% »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62" customWidth="1" min="3" max="3"/>
  </cols>
  <sheetData>
    <row r="1">
      <c r="A1" s="1" t="inlineStr">
        <is>
          <t>Les quatre étages du chapitre 7</t>
        </is>
      </c>
    </row>
    <row r="3">
      <c r="A3" s="3" t="inlineStr">
        <is>
          <t>Distribution à répartir (M€)</t>
        </is>
      </c>
      <c r="B3" s="7">
        <f>'1. Hypotheses'!$B$4</f>
        <v/>
      </c>
      <c r="C3" s="3" t="inlineStr"/>
    </row>
    <row r="4">
      <c r="A4" s="3" t="inlineStr">
        <is>
          <t>Rendement prioritaire dû (M€)</t>
        </is>
      </c>
      <c r="B4" s="7">
        <f>'1. Hypotheses'!$B$3*((1+'1. Hypotheses'!$B$5)^'1. Hypotheses'!$B$7-1)</f>
        <v/>
      </c>
      <c r="C4" s="3" t="inlineStr">
        <is>
          <t>capital x ((1+hurdle)^années - 1) — c'est la capitalisation du chapitre 7</t>
        </is>
      </c>
    </row>
    <row r="6">
      <c r="A6" s="2" t="inlineStr">
        <is>
          <t>Étage 1 — Return of Capital</t>
        </is>
      </c>
    </row>
    <row r="7">
      <c r="A7" s="3" t="inlineStr">
        <is>
          <t>Au LP (M€)</t>
        </is>
      </c>
      <c r="B7" s="7">
        <f>MIN($B$3,'1. Hypotheses'!$B$3)</f>
        <v/>
      </c>
      <c r="C7" s="3" t="inlineStr">
        <is>
          <t>100% pour le LP jusqu'au remboursement</t>
        </is>
      </c>
    </row>
    <row r="8">
      <c r="A8" s="3" t="inlineStr">
        <is>
          <t>Reste (M€)</t>
        </is>
      </c>
      <c r="B8" s="7">
        <f>$B$3-$B$7</f>
        <v/>
      </c>
      <c r="C8" s="3" t="inlineStr"/>
    </row>
    <row r="10">
      <c r="A10" s="2" t="inlineStr">
        <is>
          <t>Étage 2 — Preferred Return</t>
        </is>
      </c>
    </row>
    <row r="11">
      <c r="A11" s="3" t="inlineStr">
        <is>
          <t>Au LP (M€)</t>
        </is>
      </c>
      <c r="B11" s="7">
        <f>MIN($B$8,$B$4)</f>
        <v/>
      </c>
      <c r="C11" s="3" t="inlineStr">
        <is>
          <t>100% pour le LP, plafonné au prioritaire dû</t>
        </is>
      </c>
    </row>
    <row r="12">
      <c r="A12" s="3" t="inlineStr">
        <is>
          <t>Reste (M€)</t>
        </is>
      </c>
      <c r="B12" s="7">
        <f>$B$8-$B$11</f>
        <v/>
      </c>
      <c r="C12" s="3" t="inlineStr"/>
    </row>
    <row r="14">
      <c r="A14" s="2" t="inlineStr">
        <is>
          <t>Étage 3 — Catch-Up</t>
        </is>
      </c>
    </row>
    <row r="15">
      <c r="A15" s="3" t="inlineStr">
        <is>
          <t>Cible du rattrapage (M€)</t>
        </is>
      </c>
      <c r="B15" s="7">
        <f>$B$11*'1. Hypotheses'!$B$6/(1-'1. Hypotheses'!$B$6)</f>
        <v/>
      </c>
      <c r="C15" s="3" t="inlineStr">
        <is>
          <t>« Formule magique du Catch-up (si 80/20) : Montant Hurdle / 4 »</t>
        </is>
      </c>
    </row>
    <row r="16">
      <c r="A16" s="3" t="inlineStr">
        <is>
          <t>Au GP (M€)</t>
        </is>
      </c>
      <c r="B16" s="7">
        <f>MIN($B$12,$B$15)</f>
        <v/>
      </c>
      <c r="C16" s="3" t="inlineStr">
        <is>
          <t>100% pour le GP, plafonné à la cible</t>
        </is>
      </c>
    </row>
    <row r="17">
      <c r="A17" s="3" t="inlineStr">
        <is>
          <t>Reste (M€)</t>
        </is>
      </c>
      <c r="B17" s="7">
        <f>$B$12-$B$16</f>
        <v/>
      </c>
      <c r="C17" s="3" t="inlineStr"/>
    </row>
    <row r="19">
      <c r="A19" s="2" t="inlineStr">
        <is>
          <t>Étage 4 — Carried Interest</t>
        </is>
      </c>
    </row>
    <row r="20">
      <c r="A20" s="3" t="inlineStr">
        <is>
          <t>Au LP (M€)</t>
        </is>
      </c>
      <c r="B20" s="7">
        <f>$B$17*(1-'1. Hypotheses'!$B$6)</f>
        <v/>
      </c>
      <c r="C20" s="3" t="inlineStr"/>
    </row>
    <row r="21">
      <c r="A21" s="3" t="inlineStr">
        <is>
          <t>Au GP (M€)</t>
        </is>
      </c>
      <c r="B21" s="7">
        <f>$B$17*'1. Hypotheses'!$B$6</f>
        <v/>
      </c>
      <c r="C21" s="3" t="inlineStr"/>
    </row>
    <row r="23">
      <c r="A23" s="2" t="inlineStr">
        <is>
          <t>Résultat</t>
        </is>
      </c>
    </row>
    <row r="24">
      <c r="A24" s="3" t="inlineStr">
        <is>
          <t>LP total (M€)</t>
        </is>
      </c>
      <c r="B24" s="7">
        <f>$B$7+$B$11+$B$20</f>
        <v/>
      </c>
      <c r="C24" s="3" t="inlineStr"/>
    </row>
    <row r="25">
      <c r="A25" s="3" t="inlineStr">
        <is>
          <t>GP total (M€)</t>
        </is>
      </c>
      <c r="B25" s="7">
        <f>$B$16+$B$21</f>
        <v/>
      </c>
      <c r="C25" s="3" t="inlineStr"/>
    </row>
    <row r="26">
      <c r="A26" s="3" t="inlineStr">
        <is>
          <t>Profit distribué (M€)</t>
        </is>
      </c>
      <c r="B26" s="7">
        <f>$B$24+$B$25-'1. Hypotheses'!$B$3</f>
        <v/>
      </c>
      <c r="C26" s="3" t="inlineStr"/>
    </row>
    <row r="27">
      <c r="A27" s="3" t="inlineStr">
        <is>
          <t>Part du GP dans les profits</t>
        </is>
      </c>
      <c r="B27" s="8">
        <f>IF($B$26=0,0,$B$25/$B$26)</f>
        <v/>
      </c>
      <c r="C27" s="3" t="inlineStr">
        <is>
          <t>Le livre l'annonce à 20%. Ce n'est vrai que jusqu'au point de bascule.</t>
        </is>
      </c>
    </row>
    <row r="28">
      <c r="A28" s="3" t="inlineStr">
        <is>
          <t>Contrôle : LP + GP = distribué</t>
        </is>
      </c>
      <c r="B28" s="9">
        <f>$B$24+$B$25-$B$3</f>
        <v/>
      </c>
      <c r="C28" s="3" t="inlineStr">
        <is>
          <t>doit valoir zéro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6" customWidth="1" min="3" max="3"/>
    <col width="16" customWidth="1" min="4" max="4"/>
    <col width="18" customWidth="1" min="5" max="5"/>
    <col width="20" customWidth="1" min="6" max="6"/>
  </cols>
  <sheetData>
    <row r="1">
      <c r="A1" s="1" t="inlineStr">
        <is>
          <t>La même distribution, année par année</t>
        </is>
      </c>
    </row>
    <row r="3">
      <c r="A3" t="inlineStr">
        <is>
          <t>Le livre place la vie d'un fonds à « souvent 5 ou 7 ans ». Voici ce que son propre exemple donne à ces horizons.</t>
        </is>
      </c>
    </row>
    <row r="5">
      <c r="A5" s="10" t="inlineStr">
        <is>
          <t>Années</t>
        </is>
      </c>
      <c r="B5" s="10" t="inlineStr">
        <is>
          <t>Prioritaire dû (M€)</t>
        </is>
      </c>
      <c r="C5" s="10" t="inlineStr">
        <is>
          <t>LP (M€)</t>
        </is>
      </c>
      <c r="D5" s="10" t="inlineStr">
        <is>
          <t>GP (M€)</t>
        </is>
      </c>
      <c r="E5" s="10" t="inlineStr">
        <is>
          <t>Part du GP</t>
        </is>
      </c>
      <c r="F5" s="10" t="inlineStr">
        <is>
          <t>L'exemple du livre tient ?</t>
        </is>
      </c>
    </row>
    <row r="6">
      <c r="A6" t="n">
        <v>1</v>
      </c>
      <c r="B6" s="11">
        <f>'1. Hypotheses'!$B$3*((1+'1. Hypotheses'!$B$5)^A6-1)</f>
        <v/>
      </c>
      <c r="C6" s="11">
        <f>MIN('1. Hypotheses'!$B$4,'1. Hypotheses'!$B$3)+MIN(MAX(0,'1. Hypotheses'!$B$4-'1. Hypotheses'!$B$3),B6)+MAX(0,'1. Hypotheses'!$B$4-'1. Hypotheses'!$B$3-MIN(MAX(0,'1. Hypotheses'!$B$4-'1. Hypotheses'!$B$3),B6)-MIN(MAX(0,'1. Hypotheses'!$B$4-'1. Hypotheses'!$B$3-MIN(MAX(0,'1. Hypotheses'!$B$4-'1. Hypotheses'!$B$3),B6)),MIN(MAX(0,'1. Hypotheses'!$B$4-'1. Hypotheses'!$B$3),B6)*'1. Hypotheses'!$B$6/(1-'1. Hypotheses'!$B$6)))*(1-'1. Hypotheses'!$B$6)</f>
        <v/>
      </c>
      <c r="D6" s="11">
        <f>'1. Hypotheses'!$B$4-C6</f>
        <v/>
      </c>
      <c r="E6" s="12">
        <f>IF('1. Hypotheses'!$B$4-'1. Hypotheses'!$B$3=0,0,D6/('1. Hypotheses'!$B$4-'1. Hypotheses'!$B$3))</f>
        <v/>
      </c>
      <c r="F6">
        <f>IF(ABS(E6-'1. Hypotheses'!$B$6)&lt;0.0005,"oui","NON")</f>
        <v/>
      </c>
    </row>
    <row r="7">
      <c r="A7" t="n">
        <v>2</v>
      </c>
      <c r="B7" s="11">
        <f>'1. Hypotheses'!$B$3*((1+'1. Hypotheses'!$B$5)^A7-1)</f>
        <v/>
      </c>
      <c r="C7" s="11">
        <f>MIN('1. Hypotheses'!$B$4,'1. Hypotheses'!$B$3)+MIN(MAX(0,'1. Hypotheses'!$B$4-'1. Hypotheses'!$B$3),B7)+MAX(0,'1. Hypotheses'!$B$4-'1. Hypotheses'!$B$3-MIN(MAX(0,'1. Hypotheses'!$B$4-'1. Hypotheses'!$B$3),B7)-MIN(MAX(0,'1. Hypotheses'!$B$4-'1. Hypotheses'!$B$3-MIN(MAX(0,'1. Hypotheses'!$B$4-'1. Hypotheses'!$B$3),B7)),MIN(MAX(0,'1. Hypotheses'!$B$4-'1. Hypotheses'!$B$3),B7)*'1. Hypotheses'!$B$6/(1-'1. Hypotheses'!$B$6)))*(1-'1. Hypotheses'!$B$6)</f>
        <v/>
      </c>
      <c r="D7" s="11">
        <f>'1. Hypotheses'!$B$4-C7</f>
        <v/>
      </c>
      <c r="E7" s="12">
        <f>IF('1. Hypotheses'!$B$4-'1. Hypotheses'!$B$3=0,0,D7/('1. Hypotheses'!$B$4-'1. Hypotheses'!$B$3))</f>
        <v/>
      </c>
      <c r="F7">
        <f>IF(ABS(E7-'1. Hypotheses'!$B$6)&lt;0.0005,"oui","NON")</f>
        <v/>
      </c>
    </row>
    <row r="8">
      <c r="A8" t="n">
        <v>3</v>
      </c>
      <c r="B8" s="11">
        <f>'1. Hypotheses'!$B$3*((1+'1. Hypotheses'!$B$5)^A8-1)</f>
        <v/>
      </c>
      <c r="C8" s="11">
        <f>MIN('1. Hypotheses'!$B$4,'1. Hypotheses'!$B$3)+MIN(MAX(0,'1. Hypotheses'!$B$4-'1. Hypotheses'!$B$3),B8)+MAX(0,'1. Hypotheses'!$B$4-'1. Hypotheses'!$B$3-MIN(MAX(0,'1. Hypotheses'!$B$4-'1. Hypotheses'!$B$3),B8)-MIN(MAX(0,'1. Hypotheses'!$B$4-'1. Hypotheses'!$B$3-MIN(MAX(0,'1. Hypotheses'!$B$4-'1. Hypotheses'!$B$3),B8)),MIN(MAX(0,'1. Hypotheses'!$B$4-'1. Hypotheses'!$B$3),B8)*'1. Hypotheses'!$B$6/(1-'1. Hypotheses'!$B$6)))*(1-'1. Hypotheses'!$B$6)</f>
        <v/>
      </c>
      <c r="D8" s="11">
        <f>'1. Hypotheses'!$B$4-C8</f>
        <v/>
      </c>
      <c r="E8" s="12">
        <f>IF('1. Hypotheses'!$B$4-'1. Hypotheses'!$B$3=0,0,D8/('1. Hypotheses'!$B$4-'1. Hypotheses'!$B$3))</f>
        <v/>
      </c>
      <c r="F8">
        <f>IF(ABS(E8-'1. Hypotheses'!$B$6)&lt;0.0005,"oui","NON")</f>
        <v/>
      </c>
    </row>
    <row r="9">
      <c r="A9" t="n">
        <v>4</v>
      </c>
      <c r="B9" s="11">
        <f>'1. Hypotheses'!$B$3*((1+'1. Hypotheses'!$B$5)^A9-1)</f>
        <v/>
      </c>
      <c r="C9" s="11">
        <f>MIN('1. Hypotheses'!$B$4,'1. Hypotheses'!$B$3)+MIN(MAX(0,'1. Hypotheses'!$B$4-'1. Hypotheses'!$B$3),B9)+MAX(0,'1. Hypotheses'!$B$4-'1. Hypotheses'!$B$3-MIN(MAX(0,'1. Hypotheses'!$B$4-'1. Hypotheses'!$B$3),B9)-MIN(MAX(0,'1. Hypotheses'!$B$4-'1. Hypotheses'!$B$3-MIN(MAX(0,'1. Hypotheses'!$B$4-'1. Hypotheses'!$B$3),B9)),MIN(MAX(0,'1. Hypotheses'!$B$4-'1. Hypotheses'!$B$3),B9)*'1. Hypotheses'!$B$6/(1-'1. Hypotheses'!$B$6)))*(1-'1. Hypotheses'!$B$6)</f>
        <v/>
      </c>
      <c r="D9" s="11">
        <f>'1. Hypotheses'!$B$4-C9</f>
        <v/>
      </c>
      <c r="E9" s="12">
        <f>IF('1. Hypotheses'!$B$4-'1. Hypotheses'!$B$3=0,0,D9/('1. Hypotheses'!$B$4-'1. Hypotheses'!$B$3))</f>
        <v/>
      </c>
      <c r="F9">
        <f>IF(ABS(E9-'1. Hypotheses'!$B$6)&lt;0.0005,"oui","NON")</f>
        <v/>
      </c>
    </row>
    <row r="10">
      <c r="A10" t="n">
        <v>5</v>
      </c>
      <c r="B10" s="11">
        <f>'1. Hypotheses'!$B$3*((1+'1. Hypotheses'!$B$5)^A10-1)</f>
        <v/>
      </c>
      <c r="C10" s="11">
        <f>MIN('1. Hypotheses'!$B$4,'1. Hypotheses'!$B$3)+MIN(MAX(0,'1. Hypotheses'!$B$4-'1. Hypotheses'!$B$3),B10)+MAX(0,'1. Hypotheses'!$B$4-'1. Hypotheses'!$B$3-MIN(MAX(0,'1. Hypotheses'!$B$4-'1. Hypotheses'!$B$3),B10)-MIN(MAX(0,'1. Hypotheses'!$B$4-'1. Hypotheses'!$B$3-MIN(MAX(0,'1. Hypotheses'!$B$4-'1. Hypotheses'!$B$3),B10)),MIN(MAX(0,'1. Hypotheses'!$B$4-'1. Hypotheses'!$B$3),B10)*'1. Hypotheses'!$B$6/(1-'1. Hypotheses'!$B$6)))*(1-'1. Hypotheses'!$B$6)</f>
        <v/>
      </c>
      <c r="D10" s="11">
        <f>'1. Hypotheses'!$B$4-C10</f>
        <v/>
      </c>
      <c r="E10" s="12">
        <f>IF('1. Hypotheses'!$B$4-'1. Hypotheses'!$B$3=0,0,D10/('1. Hypotheses'!$B$4-'1. Hypotheses'!$B$3))</f>
        <v/>
      </c>
      <c r="F10">
        <f>IF(ABS(E10-'1. Hypotheses'!$B$6)&lt;0.0005,"oui","NON")</f>
        <v/>
      </c>
    </row>
    <row r="11">
      <c r="A11" t="n">
        <v>6</v>
      </c>
      <c r="B11" s="11">
        <f>'1. Hypotheses'!$B$3*((1+'1. Hypotheses'!$B$5)^A11-1)</f>
        <v/>
      </c>
      <c r="C11" s="11">
        <f>MIN('1. Hypotheses'!$B$4,'1. Hypotheses'!$B$3)+MIN(MAX(0,'1. Hypotheses'!$B$4-'1. Hypotheses'!$B$3),B11)+MAX(0,'1. Hypotheses'!$B$4-'1. Hypotheses'!$B$3-MIN(MAX(0,'1. Hypotheses'!$B$4-'1. Hypotheses'!$B$3),B11)-MIN(MAX(0,'1. Hypotheses'!$B$4-'1. Hypotheses'!$B$3-MIN(MAX(0,'1. Hypotheses'!$B$4-'1. Hypotheses'!$B$3),B11)),MIN(MAX(0,'1. Hypotheses'!$B$4-'1. Hypotheses'!$B$3),B11)*'1. Hypotheses'!$B$6/(1-'1. Hypotheses'!$B$6)))*(1-'1. Hypotheses'!$B$6)</f>
        <v/>
      </c>
      <c r="D11" s="11">
        <f>'1. Hypotheses'!$B$4-C11</f>
        <v/>
      </c>
      <c r="E11" s="12">
        <f>IF('1. Hypotheses'!$B$4-'1. Hypotheses'!$B$3=0,0,D11/('1. Hypotheses'!$B$4-'1. Hypotheses'!$B$3))</f>
        <v/>
      </c>
      <c r="F11">
        <f>IF(ABS(E11-'1. Hypotheses'!$B$6)&lt;0.0005,"oui","NON")</f>
        <v/>
      </c>
    </row>
    <row r="12">
      <c r="A12" t="n">
        <v>7</v>
      </c>
      <c r="B12" s="11">
        <f>'1. Hypotheses'!$B$3*((1+'1. Hypotheses'!$B$5)^A12-1)</f>
        <v/>
      </c>
      <c r="C12" s="11">
        <f>MIN('1. Hypotheses'!$B$4,'1. Hypotheses'!$B$3)+MIN(MAX(0,'1. Hypotheses'!$B$4-'1. Hypotheses'!$B$3),B12)+MAX(0,'1. Hypotheses'!$B$4-'1. Hypotheses'!$B$3-MIN(MAX(0,'1. Hypotheses'!$B$4-'1. Hypotheses'!$B$3),B12)-MIN(MAX(0,'1. Hypotheses'!$B$4-'1. Hypotheses'!$B$3-MIN(MAX(0,'1. Hypotheses'!$B$4-'1. Hypotheses'!$B$3),B12)),MIN(MAX(0,'1. Hypotheses'!$B$4-'1. Hypotheses'!$B$3),B12)*'1. Hypotheses'!$B$6/(1-'1. Hypotheses'!$B$6)))*(1-'1. Hypotheses'!$B$6)</f>
        <v/>
      </c>
      <c r="D12" s="11">
        <f>'1. Hypotheses'!$B$4-C12</f>
        <v/>
      </c>
      <c r="E12" s="12">
        <f>IF('1. Hypotheses'!$B$4-'1. Hypotheses'!$B$3=0,0,D12/('1. Hypotheses'!$B$4-'1. Hypotheses'!$B$3))</f>
        <v/>
      </c>
      <c r="F12">
        <f>IF(ABS(E12-'1. Hypotheses'!$B$6)&lt;0.0005,"oui","NON")</f>
        <v/>
      </c>
    </row>
    <row r="13">
      <c r="A13" t="n">
        <v>8</v>
      </c>
      <c r="B13" s="11">
        <f>'1. Hypotheses'!$B$3*((1+'1. Hypotheses'!$B$5)^A13-1)</f>
        <v/>
      </c>
      <c r="C13" s="11">
        <f>MIN('1. Hypotheses'!$B$4,'1. Hypotheses'!$B$3)+MIN(MAX(0,'1. Hypotheses'!$B$4-'1. Hypotheses'!$B$3),B13)+MAX(0,'1. Hypotheses'!$B$4-'1. Hypotheses'!$B$3-MIN(MAX(0,'1. Hypotheses'!$B$4-'1. Hypotheses'!$B$3),B13)-MIN(MAX(0,'1. Hypotheses'!$B$4-'1. Hypotheses'!$B$3-MIN(MAX(0,'1. Hypotheses'!$B$4-'1. Hypotheses'!$B$3),B13)),MIN(MAX(0,'1. Hypotheses'!$B$4-'1. Hypotheses'!$B$3),B13)*'1. Hypotheses'!$B$6/(1-'1. Hypotheses'!$B$6)))*(1-'1. Hypotheses'!$B$6)</f>
        <v/>
      </c>
      <c r="D13" s="11">
        <f>'1. Hypotheses'!$B$4-C13</f>
        <v/>
      </c>
      <c r="E13" s="12">
        <f>IF('1. Hypotheses'!$B$4-'1. Hypotheses'!$B$3=0,0,D13/('1. Hypotheses'!$B$4-'1. Hypotheses'!$B$3))</f>
        <v/>
      </c>
      <c r="F13">
        <f>IF(ABS(E13-'1. Hypotheses'!$B$6)&lt;0.0005,"oui","NON")</f>
        <v/>
      </c>
    </row>
    <row r="14">
      <c r="A14" t="n">
        <v>9</v>
      </c>
      <c r="B14" s="11">
        <f>'1. Hypotheses'!$B$3*((1+'1. Hypotheses'!$B$5)^A14-1)</f>
        <v/>
      </c>
      <c r="C14" s="11">
        <f>MIN('1. Hypotheses'!$B$4,'1. Hypotheses'!$B$3)+MIN(MAX(0,'1. Hypotheses'!$B$4-'1. Hypotheses'!$B$3),B14)+MAX(0,'1. Hypotheses'!$B$4-'1. Hypotheses'!$B$3-MIN(MAX(0,'1. Hypotheses'!$B$4-'1. Hypotheses'!$B$3),B14)-MIN(MAX(0,'1. Hypotheses'!$B$4-'1. Hypotheses'!$B$3-MIN(MAX(0,'1. Hypotheses'!$B$4-'1. Hypotheses'!$B$3),B14)),MIN(MAX(0,'1. Hypotheses'!$B$4-'1. Hypotheses'!$B$3),B14)*'1. Hypotheses'!$B$6/(1-'1. Hypotheses'!$B$6)))*(1-'1. Hypotheses'!$B$6)</f>
        <v/>
      </c>
      <c r="D14" s="11">
        <f>'1. Hypotheses'!$B$4-C14</f>
        <v/>
      </c>
      <c r="E14" s="12">
        <f>IF('1. Hypotheses'!$B$4-'1. Hypotheses'!$B$3=0,0,D14/('1. Hypotheses'!$B$4-'1. Hypotheses'!$B$3))</f>
        <v/>
      </c>
      <c r="F14">
        <f>IF(ABS(E14-'1. Hypotheses'!$B$6)&lt;0.0005,"oui","NON")</f>
        <v/>
      </c>
    </row>
    <row r="15">
      <c r="A15" t="n">
        <v>10</v>
      </c>
      <c r="B15" s="11">
        <f>'1. Hypotheses'!$B$3*((1+'1. Hypotheses'!$B$5)^A15-1)</f>
        <v/>
      </c>
      <c r="C15" s="11">
        <f>MIN('1. Hypotheses'!$B$4,'1. Hypotheses'!$B$3)+MIN(MAX(0,'1. Hypotheses'!$B$4-'1. Hypotheses'!$B$3),B15)+MAX(0,'1. Hypotheses'!$B$4-'1. Hypotheses'!$B$3-MIN(MAX(0,'1. Hypotheses'!$B$4-'1. Hypotheses'!$B$3),B15)-MIN(MAX(0,'1. Hypotheses'!$B$4-'1. Hypotheses'!$B$3-MIN(MAX(0,'1. Hypotheses'!$B$4-'1. Hypotheses'!$B$3),B15)),MIN(MAX(0,'1. Hypotheses'!$B$4-'1. Hypotheses'!$B$3),B15)*'1. Hypotheses'!$B$6/(1-'1. Hypotheses'!$B$6)))*(1-'1. Hypotheses'!$B$6)</f>
        <v/>
      </c>
      <c r="D15" s="11">
        <f>'1. Hypotheses'!$B$4-C15</f>
        <v/>
      </c>
      <c r="E15" s="12">
        <f>IF('1. Hypotheses'!$B$4-'1. Hypotheses'!$B$3=0,0,D15/('1. Hypotheses'!$B$4-'1. Hypotheses'!$B$3))</f>
        <v/>
      </c>
      <c r="F15">
        <f>IF(ABS(E15-'1. Hypotheses'!$B$6)&lt;0.0005,"oui","NON")</f>
        <v/>
      </c>
    </row>
    <row r="17">
      <c r="A17" s="3" t="inlineStr">
        <is>
          <t>Point de bascule, en années</t>
        </is>
      </c>
      <c r="B17" s="13">
        <f>LOG(1+('1. Hypotheses'!$B$4-'1. Hypotheses'!$B$3)*(1-'1. Hypotheses'!$B$6)/'1. Hypotheses'!$B$3)/LOG(1+'1. Hypotheses'!$B$5)</f>
        <v/>
      </c>
      <c r="C17" s="3" t="inlineStr">
        <is>
          <t>Au-delà, le rattrapage ne s'achève plus et la part du GP décroche.</t>
        </is>
      </c>
    </row>
    <row r="18">
      <c r="A18" s="3" t="inlineStr">
        <is>
          <t>Soit en mois</t>
        </is>
      </c>
      <c r="B18" s="14">
        <f>$B$17*12</f>
        <v/>
      </c>
      <c r="C18" s="3" t="inlineStr"/>
    </row>
    <row r="19">
      <c r="A19" s="3" t="inlineStr">
        <is>
          <t>Distribution qu'il faudrait à l'horizon retenu (M€)</t>
        </is>
      </c>
      <c r="B19" s="7">
        <f>'1. Hypotheses'!$B$3+'1. Hypotheses'!$B$3*((1+'1. Hypotheses'!$B$5)^'1. Hypotheses'!$B$7-1)*(1+'1. Hypotheses'!$B$6/(1-'1. Hypotheses'!$B$6))</f>
        <v/>
      </c>
      <c r="C19" s="3" t="inlineStr">
        <is>
          <t>pour que le GP touche vraiment sa part</t>
        </is>
      </c>
    </row>
    <row r="20">
      <c r="A20" s="3" t="inlineStr">
        <is>
          <t>soit un multiple de</t>
        </is>
      </c>
      <c r="B20" s="15">
        <f>$B$19/'1. Hypotheses'!$B$3</f>
        <v/>
      </c>
      <c r="C20" s="3" t="inlineStr"/>
    </row>
    <row r="21">
      <c r="A21" s="3" t="inlineStr">
        <is>
          <t>TRI du LP sur la distribution du livre</t>
        </is>
      </c>
      <c r="B21" s="16">
        <f>('1. Hypotheses'!$B$4/'1. Hypotheses'!$B$3)^(1/'1. Hypotheses'!$B$7)-1</f>
        <v/>
      </c>
      <c r="C21" s="3" t="inlineStr">
        <is>
          <t>À comparer au hurdle : c'est là qu'est toute l'explication.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50" customWidth="1" min="1" max="1"/>
    <col width="14" customWidth="1" min="2" max="2"/>
    <col width="14" customWidth="1" min="3" max="3"/>
    <col width="56" customWidth="1" min="4" max="4"/>
  </cols>
  <sheetData>
    <row r="1">
      <c r="A1" s="1" t="inlineStr">
        <is>
          <t>Les deux modèles du § 7.3, sur les mêmes flux</t>
        </is>
      </c>
    </row>
    <row r="3">
      <c r="A3" s="10" t="inlineStr"/>
      <c r="B3" s="10" t="inlineStr">
        <is>
          <t>Américain</t>
        </is>
      </c>
      <c r="C3" s="10" t="inlineStr">
        <is>
          <t>Européen</t>
        </is>
      </c>
      <c r="D3" s="10" t="inlineStr">
        <is>
          <t>Lecture</t>
        </is>
      </c>
    </row>
    <row r="4">
      <c r="A4" t="inlineStr">
        <is>
          <t>Immeuble A — prioritaire dû à sa date (M€)</t>
        </is>
      </c>
      <c r="B4" s="11">
        <f>'1. Hypotheses'!$B$10*((1+'1. Hypotheses'!$B$5)^'1. Hypotheses'!$B$12-1)</f>
        <v/>
      </c>
      <c r="D4" t="inlineStr">
        <is>
          <t>Deal-by-deal : la cascade tourne sur A seul, en année 2</t>
        </is>
      </c>
    </row>
    <row r="5">
      <c r="A5" t="inlineStr">
        <is>
          <t>Immeuble A — au GP (M€)</t>
        </is>
      </c>
      <c r="B5" s="11">
        <f>MIN(MAX(0,'1. Hypotheses'!$B$11-'1. Hypotheses'!$B$10-B4),B4*'1. Hypotheses'!$B$6/(1-'1. Hypotheses'!$B$6))+MAX(0,'1. Hypotheses'!$B$11-'1. Hypotheses'!$B$10-B4-MIN(MAX(0,'1. Hypotheses'!$B$11-'1. Hypotheses'!$B$10-B4),B4*'1. Hypotheses'!$B$6/(1-'1. Hypotheses'!$B$6)))*'1. Hypotheses'!$B$6</f>
        <v/>
      </c>
    </row>
    <row r="6">
      <c r="A6" t="inlineStr">
        <is>
          <t>Année où le GP l'encaisse</t>
        </is>
      </c>
      <c r="B6">
        <f>'1. Hypotheses'!$B$12</f>
        <v/>
      </c>
      <c r="C6">
        <f>'1. Hypotheses'!$B$15</f>
        <v/>
      </c>
      <c r="D6" t="inlineStr">
        <is>
          <t>« Le GP touche du cash beaucoup plus vite » — le livre ne dit pas de combien</t>
        </is>
      </c>
    </row>
    <row r="7">
      <c r="A7" t="inlineStr">
        <is>
          <t>Européen — dû au LP à la date finale (M€)</t>
        </is>
      </c>
      <c r="C7" s="11">
        <f>('1. Hypotheses'!$B$3-'1. Hypotheses'!$B$11/(1+'1. Hypotheses'!$B$5)^'1. Hypotheses'!$B$12)*(1+'1. Hypotheses'!$B$5)^'1. Hypotheses'!$B$15</f>
        <v/>
      </c>
      <c r="D7" t="inlineStr">
        <is>
          <t>Le montant qui porte le TRI du LP exactement au hurdle, sur TOUT le fonds</t>
        </is>
      </c>
    </row>
    <row r="8">
      <c r="A8" t="inlineStr">
        <is>
          <t>Européen — prioritaire total au LP (M€)</t>
        </is>
      </c>
      <c r="C8" s="11">
        <f>'1. Hypotheses'!$B$11+C7-'1. Hypotheses'!$B$3</f>
        <v/>
      </c>
    </row>
    <row r="9">
      <c r="A9" t="inlineStr">
        <is>
          <t>Européen — au GP (M€)</t>
        </is>
      </c>
      <c r="C9" s="11">
        <f>IF(C7&gt;='1. Hypotheses'!$B$14,0,MIN('1. Hypotheses'!$B$14-C7,C8*'1. Hypotheses'!$B$6/(1-'1. Hypotheses'!$B$6))+MAX(0,'1. Hypotheses'!$B$14-C7-MIN('1. Hypotheses'!$B$14-C7,C8*'1. Hypotheses'!$B$6/(1-'1. Hypotheses'!$B$6)))*'1. Hypotheses'!$B$6)</f>
        <v/>
      </c>
      <c r="D9" t="inlineStr">
        <is>
          <t>Whole-of-fund : rien avant que le LP ait capital ET taux sur l'ensemble</t>
        </is>
      </c>
    </row>
    <row r="10">
      <c r="A10" t="inlineStr">
        <is>
          <t>Écart de montant (M€)</t>
        </is>
      </c>
      <c r="B10" s="11">
        <f>B5-C9</f>
        <v/>
      </c>
      <c r="D10" t="inlineStr">
        <is>
          <t>Quand le fonds franchit son hurdle, il est NUL : seule la date change</t>
        </is>
      </c>
    </row>
    <row r="11">
      <c r="A11" t="inlineStr">
        <is>
          <t>Ce que valent ces euros encaissés plus tôt (M€)</t>
        </is>
      </c>
      <c r="B11" s="11">
        <f>B5*((1+'1. Hypotheses'!$B$5)^('1. Hypotheses'!$B$15-'1. Hypotheses'!$B$12)-1)</f>
        <v/>
      </c>
      <c r="D11" t="inlineStr">
        <is>
          <t>capitalisés au taux du hurdle sur les années d'avance</t>
        </is>
      </c>
    </row>
    <row r="13">
      <c r="A13" s="2" t="inlineStr">
        <is>
          <t>Le clawback du § 7.4 — l'immeuble B se vend moins cher que prévu</t>
        </is>
      </c>
    </row>
    <row r="14">
      <c r="A14" t="inlineStr">
        <is>
          <t>Le livre écrit : « on impose de placer une partie du Carried Interest (ex: 30%) sur un compte séquestre ». Suffit-il ?</t>
        </is>
      </c>
    </row>
    <row r="15">
      <c r="A15" s="10" t="inlineStr">
        <is>
          <t>Immeuble B vendu (M€)</t>
        </is>
      </c>
      <c r="B15" s="10" t="inlineStr">
        <is>
          <t>Droit réel du GP (M€)</t>
        </is>
      </c>
      <c r="C15" s="10" t="inlineStr">
        <is>
          <t>Clawback dû (M€)</t>
        </is>
      </c>
      <c r="D15" s="10" t="inlineStr">
        <is>
          <t>Séquestre nécessaire</t>
        </is>
      </c>
    </row>
    <row r="16">
      <c r="A16" t="n">
        <v>50</v>
      </c>
      <c r="B16" s="11">
        <f>IF((('1. Hypotheses'!$B$3-'1. Hypotheses'!$B$11/(1+'1. Hypotheses'!$B$5)^'1. Hypotheses'!$B$12)*(1+'1. Hypotheses'!$B$5)^'1. Hypotheses'!$B$15)&gt;=A16,0,MIN(A16-(('1.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Hypotheses'!$B$6))+MAX(0,A16-(('1. Hypotheses'!$B$3-'1. Hypotheses'!$B$11/(1+'1. Hypotheses'!$B$5)^'1. Hypotheses'!$B$12)*(1+'1. Hypotheses'!$B$5)^'1. Hypotheses'!$B$15)-MIN(A16-(('1.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Hypotheses'!$B$6)))*'1. Hypotheses'!$B$6)</f>
        <v/>
      </c>
      <c r="C16" s="11">
        <f>MAX(0,B5-B16)</f>
        <v/>
      </c>
      <c r="D16" s="12">
        <f>IF(B5=0,0,C16/B5)</f>
        <v/>
      </c>
    </row>
    <row r="17">
      <c r="A17" t="n">
        <v>45</v>
      </c>
      <c r="B17" s="11">
        <f>IF((('1. Hypotheses'!$B$3-'1. Hypotheses'!$B$11/(1+'1. Hypotheses'!$B$5)^'1. Hypotheses'!$B$12)*(1+'1. Hypotheses'!$B$5)^'1. Hypotheses'!$B$15)&gt;=A17,0,MIN(A17-(('1.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Hypotheses'!$B$6))+MAX(0,A17-(('1. Hypotheses'!$B$3-'1. Hypotheses'!$B$11/(1+'1. Hypotheses'!$B$5)^'1. Hypotheses'!$B$12)*(1+'1. Hypotheses'!$B$5)^'1. Hypotheses'!$B$15)-MIN(A17-(('1.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Hypotheses'!$B$6)))*'1. Hypotheses'!$B$6)</f>
        <v/>
      </c>
      <c r="C17" s="11">
        <f>MAX(0,B5-B17)</f>
        <v/>
      </c>
      <c r="D17" s="12">
        <f>IF(B5=0,0,C17/B5)</f>
        <v/>
      </c>
    </row>
    <row r="18">
      <c r="A18" t="n">
        <v>40</v>
      </c>
      <c r="B18" s="11">
        <f>IF((('1. Hypotheses'!$B$3-'1. Hypotheses'!$B$11/(1+'1. Hypotheses'!$B$5)^'1. Hypotheses'!$B$12)*(1+'1. Hypotheses'!$B$5)^'1. Hypotheses'!$B$15)&gt;=A18,0,MIN(A18-(('1.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Hypotheses'!$B$6))+MAX(0,A18-(('1. Hypotheses'!$B$3-'1. Hypotheses'!$B$11/(1+'1. Hypotheses'!$B$5)^'1. Hypotheses'!$B$12)*(1+'1. Hypotheses'!$B$5)^'1. Hypotheses'!$B$15)-MIN(A18-(('1.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Hypotheses'!$B$6)))*'1. Hypotheses'!$B$6)</f>
        <v/>
      </c>
      <c r="C18" s="11">
        <f>MAX(0,B5-B18)</f>
        <v/>
      </c>
      <c r="D18" s="12">
        <f>IF(B5=0,0,C18/B5)</f>
        <v/>
      </c>
    </row>
    <row r="19">
      <c r="A19" t="n">
        <v>35</v>
      </c>
      <c r="B19" s="11">
        <f>IF((('1. Hypotheses'!$B$3-'1. Hypotheses'!$B$11/(1+'1. Hypotheses'!$B$5)^'1. Hypotheses'!$B$12)*(1+'1. Hypotheses'!$B$5)^'1. Hypotheses'!$B$15)&gt;=A19,0,MIN(A19-(('1.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Hypotheses'!$B$6))+MAX(0,A19-(('1. Hypotheses'!$B$3-'1. Hypotheses'!$B$11/(1+'1. Hypotheses'!$B$5)^'1. Hypotheses'!$B$12)*(1+'1. Hypotheses'!$B$5)^'1. Hypotheses'!$B$15)-MIN(A19-(('1.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Hypotheses'!$B$6)))*'1. Hypotheses'!$B$6)</f>
        <v/>
      </c>
      <c r="C19" s="11">
        <f>MAX(0,B5-B19)</f>
        <v/>
      </c>
      <c r="D19" s="12">
        <f>IF(B5=0,0,C19/B5)</f>
        <v/>
      </c>
    </row>
    <row r="20">
      <c r="A20" t="n">
        <v>30</v>
      </c>
      <c r="B20" s="11">
        <f>IF((('1. Hypotheses'!$B$3-'1. Hypotheses'!$B$11/(1+'1. Hypotheses'!$B$5)^'1. Hypotheses'!$B$12)*(1+'1. Hypotheses'!$B$5)^'1. Hypotheses'!$B$15)&gt;=A20,0,MIN(A20-(('1.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Hypotheses'!$B$6))+MAX(0,A20-(('1. Hypotheses'!$B$3-'1. Hypotheses'!$B$11/(1+'1. Hypotheses'!$B$5)^'1. Hypotheses'!$B$12)*(1+'1. Hypotheses'!$B$5)^'1. Hypotheses'!$B$15)-MIN(A20-(('1.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Hypotheses'!$B$6)))*'1. Hypotheses'!$B$6)</f>
        <v/>
      </c>
      <c r="C20" s="11">
        <f>MAX(0,B5-B20)</f>
        <v/>
      </c>
      <c r="D20" s="12">
        <f>IF(B5=0,0,C20/B5)</f>
        <v/>
      </c>
    </row>
    <row r="21">
      <c r="A21" t="n">
        <v>25</v>
      </c>
      <c r="B21" s="11">
        <f>IF((('1. Hypotheses'!$B$3-'1. Hypotheses'!$B$11/(1+'1. Hypotheses'!$B$5)^'1. Hypotheses'!$B$12)*(1+'1. Hypotheses'!$B$5)^'1. Hypotheses'!$B$15)&gt;=A21,0,MIN(A21-(('1.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Hypotheses'!$B$6))+MAX(0,A21-(('1. Hypotheses'!$B$3-'1. Hypotheses'!$B$11/(1+'1. Hypotheses'!$B$5)^'1. Hypotheses'!$B$12)*(1+'1. Hypotheses'!$B$5)^'1. Hypotheses'!$B$15)-MIN(A21-(('1.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Hypotheses'!$B$6)))*'1. Hypotheses'!$B$6)</f>
        <v/>
      </c>
      <c r="C21" s="11">
        <f>MAX(0,B5-B21)</f>
        <v/>
      </c>
      <c r="D21" s="12">
        <f>IF(B5=0,0,C21/B5)</f>
        <v/>
      </c>
    </row>
    <row r="22">
      <c r="A22" t="n">
        <v>20</v>
      </c>
      <c r="B22" s="11">
        <f>IF((('1. Hypotheses'!$B$3-'1. Hypotheses'!$B$11/(1+'1. Hypotheses'!$B$5)^'1. Hypotheses'!$B$12)*(1+'1. Hypotheses'!$B$5)^'1. Hypotheses'!$B$15)&gt;=A22,0,MIN(A22-(('1.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Hypotheses'!$B$6))+MAX(0,A22-(('1. Hypotheses'!$B$3-'1. Hypotheses'!$B$11/(1+'1. Hypotheses'!$B$5)^'1. Hypotheses'!$B$12)*(1+'1. Hypotheses'!$B$5)^'1. Hypotheses'!$B$15)-MIN(A22-(('1. Hypotheses'!$B$3-'1. Hypotheses'!$B$11/(1+'1. Hypotheses'!$B$5)^'1. Hypotheses'!$B$12)*(1+'1. Hypotheses'!$B$5)^'1. Hypotheses'!$B$15),('1. Hypotheses'!$B$11+(('1. Hypotheses'!$B$3-'1. Hypotheses'!$B$11/(1+'1. Hypotheses'!$B$5)^'1. Hypotheses'!$B$12)*(1+'1. Hypotheses'!$B$5)^'1. Hypotheses'!$B$15)-'1. Hypotheses'!$B$3)*'1. Hypotheses'!$B$6/(1-'1. Hypotheses'!$B$6)))*'1. Hypotheses'!$B$6)</f>
        <v/>
      </c>
      <c r="C22" s="11">
        <f>MAX(0,B5-B22)</f>
        <v/>
      </c>
      <c r="D22" s="12">
        <f>IF(B5=0,0,C22/B5)</f>
        <v/>
      </c>
    </row>
    <row r="24">
      <c r="A24" s="3" t="inlineStr">
        <is>
          <t>Valeur de B où le séquestre du livre suffit tout juste (M€)</t>
        </is>
      </c>
      <c r="B24" s="7">
        <f>C7+C8*'1. Hypotheses'!$B$6/(1-'1. Hypotheses'!$B$6)+((B5*(1-'1. Hypotheses'!$B$16))-C8*'1. Hypotheses'!$B$6/(1-'1. Hypotheses'!$B$6))/'1. Hypotheses'!$B$6</f>
        <v/>
      </c>
      <c r="C24" s="3" t="inlineStr">
        <is>
          <t>En dessous de cette valeur, les 30% du livre ne couvrent plus le rappel.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8" customWidth="1" min="1" max="1"/>
    <col width="62" customWidth="1" min="2" max="2"/>
    <col width="14" customWidth="1" min="3" max="3"/>
    <col width="14" customWidth="1" min="4" max="4"/>
    <col width="12" customWidth="1" min="5" max="5"/>
  </cols>
  <sheetData>
    <row r="1">
      <c r="A1" s="1" t="inlineStr">
        <is>
          <t>Contrôles</t>
        </is>
      </c>
    </row>
    <row r="3">
      <c r="A3" t="inlineStr">
        <is>
          <t>Neuf des quinze reproduisent un chiffre imprimé dans le livre. Si l'un d'eux échoue, c'est le modèle qui a tort.</t>
        </is>
      </c>
    </row>
    <row r="5">
      <c r="A5" s="10" t="inlineStr">
        <is>
          <t>#</t>
        </is>
      </c>
      <c r="B5" s="10" t="inlineStr">
        <is>
          <t>Ce qui est testé</t>
        </is>
      </c>
      <c r="C5" s="10" t="inlineStr">
        <is>
          <t>Attendu</t>
        </is>
      </c>
      <c r="D5" s="10" t="inlineStr">
        <is>
          <t>Obtenu</t>
        </is>
      </c>
      <c r="E5" s="10" t="inlineStr">
        <is>
          <t>Verdict</t>
        </is>
      </c>
    </row>
    <row r="6">
      <c r="A6" t="n">
        <v>1</v>
      </c>
      <c r="B6" t="inlineStr">
        <is>
          <t>Annexe D — LP total, horizon 1 an</t>
        </is>
      </c>
      <c r="C6" s="17" t="n">
        <v>140</v>
      </c>
      <c r="D6" s="17">
        <f>(MIN('1. Hypotheses'!$B$4,'1. Hypotheses'!$B$3)+MIN(('1. Hypotheses'!$B$4-MIN('1. Hypotheses'!$B$4,'1. Hypotheses'!$B$3)),('1. Hypotheses'!$B$3*((1+'1. Hypotheses'!$B$5)^1-1)))+((('1. Hypotheses'!$B$4-MIN('1. Hypotheses'!$B$4,'1. Hypotheses'!$B$3))-MIN(('1. Hypotheses'!$B$4-MIN('1. Hypotheses'!$B$4,'1. Hypotheses'!$B$3)),('1. Hypotheses'!$B$3*((1+'1. Hypotheses'!$B$5)^1-1))))-MIN((('1.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Hypotheses'!$B$6))))*(1-'1. Hypotheses'!$B$6))</f>
        <v/>
      </c>
      <c r="E6" s="18">
        <f>IF(ABS(D6-C6)&lt;=0.01,"PASS","FAIL")</f>
        <v/>
      </c>
    </row>
    <row r="7">
      <c r="A7" t="n">
        <v>2</v>
      </c>
      <c r="B7" t="inlineStr">
        <is>
          <t>Annexe D — GP total, horizon 1 an</t>
        </is>
      </c>
      <c r="C7" s="17" t="n">
        <v>10</v>
      </c>
      <c r="D7" s="17">
        <f>(MIN((('1.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Hypotheses'!$B$6)))+((('1. Hypotheses'!$B$4-MIN('1. Hypotheses'!$B$4,'1. Hypotheses'!$B$3))-MIN(('1. Hypotheses'!$B$4-MIN('1. Hypotheses'!$B$4,'1. Hypotheses'!$B$3)),('1. Hypotheses'!$B$3*((1+'1. Hypotheses'!$B$5)^1-1))))-MIN((('1.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Hypotheses'!$B$6))))*'1. Hypotheses'!$B$6)</f>
        <v/>
      </c>
      <c r="E7" s="18">
        <f>IF(ABS(D7-C7)&lt;=0.01,"PASS","FAIL")</f>
        <v/>
      </c>
    </row>
    <row r="8">
      <c r="A8" t="n">
        <v>3</v>
      </c>
      <c r="B8" t="inlineStr">
        <is>
          <t>Annexe D — le rattrapage vaut le hurdle divisé par 4</t>
        </is>
      </c>
      <c r="C8" s="17" t="n">
        <v>2</v>
      </c>
      <c r="D8" s="17">
        <f>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</f>
        <v/>
      </c>
      <c r="E8" s="18">
        <f>IF(ABS(D8-C8)&lt;=0.01,"PASS","FAIL")</f>
        <v/>
      </c>
    </row>
    <row r="9">
      <c r="A9" t="n">
        <v>4</v>
      </c>
      <c r="B9" t="inlineStr">
        <is>
          <t>Annexe D — reste à distribuer après l'étage 2</t>
        </is>
      </c>
      <c r="C9" s="17" t="n">
        <v>42</v>
      </c>
      <c r="D9" s="17">
        <f>(('1. Hypotheses'!$B$4-MIN('1. Hypotheses'!$B$4,'1. Hypotheses'!$B$3))-MIN(('1. Hypotheses'!$B$4-MIN('1. Hypotheses'!$B$4,'1. Hypotheses'!$B$3)),('1. Hypotheses'!$B$3*((1+'1. Hypotheses'!$B$5)^1-1))))</f>
        <v/>
      </c>
      <c r="E9" s="18">
        <f>IF(ABS(D9-C9)&lt;=0.01,"PASS","FAIL")</f>
        <v/>
      </c>
    </row>
    <row r="10">
      <c r="A10" t="n">
        <v>5</v>
      </c>
      <c r="B10" t="inlineStr">
        <is>
          <t>Annexe D — le GP détient 20% des profits à 1 an</t>
        </is>
      </c>
      <c r="C10" s="17" t="n">
        <v>0.2</v>
      </c>
      <c r="D10" s="17">
        <f>(MIN((('1.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Hypotheses'!$B$6)))+((('1. Hypotheses'!$B$4-MIN('1. Hypotheses'!$B$4,'1. Hypotheses'!$B$3))-MIN(('1. Hypotheses'!$B$4-MIN('1. Hypotheses'!$B$4,'1. Hypotheses'!$B$3)),('1. Hypotheses'!$B$3*((1+'1. Hypotheses'!$B$5)^1-1))))-MIN((('1.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Hypotheses'!$B$6))))*'1. Hypotheses'!$B$6)/((MIN('1. Hypotheses'!$B$4,'1. Hypotheses'!$B$3)+MIN(('1. Hypotheses'!$B$4-MIN('1. Hypotheses'!$B$4,'1. Hypotheses'!$B$3)),('1. Hypotheses'!$B$3*((1+'1. Hypotheses'!$B$5)^1-1)))+((('1. Hypotheses'!$B$4-MIN('1. Hypotheses'!$B$4,'1. Hypotheses'!$B$3))-MIN(('1. Hypotheses'!$B$4-MIN('1. Hypotheses'!$B$4,'1. Hypotheses'!$B$3)),('1. Hypotheses'!$B$3*((1+'1. Hypotheses'!$B$5)^1-1))))-MIN((('1.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Hypotheses'!$B$6))))*(1-'1. Hypotheses'!$B$6))+(MIN((('1.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Hypotheses'!$B$6)))+((('1. Hypotheses'!$B$4-MIN('1. Hypotheses'!$B$4,'1. Hypotheses'!$B$3))-MIN(('1. Hypotheses'!$B$4-MIN('1. Hypotheses'!$B$4,'1. Hypotheses'!$B$3)),('1. Hypotheses'!$B$3*((1+'1. Hypotheses'!$B$5)^1-1))))-MIN((('1. Hypotheses'!$B$4-MIN('1. Hypotheses'!$B$4,'1. Hypotheses'!$B$3))-MIN(('1. Hypotheses'!$B$4-MIN('1. Hypotheses'!$B$4,'1. Hypotheses'!$B$3)),('1. Hypotheses'!$B$3*((1+'1. Hypotheses'!$B$5)^1-1)))),(MIN(('1. Hypotheses'!$B$4-MIN('1. Hypotheses'!$B$4,'1. Hypotheses'!$B$3)),('1. Hypotheses'!$B$3*((1+'1. Hypotheses'!$B$5)^1-1)))*'1. Hypotheses'!$B$6/(1-'1. Hypotheses'!$B$6))))*'1. Hypotheses'!$B$6)-'1. Hypotheses'!$B$3)</f>
        <v/>
      </c>
      <c r="E10" s="18">
        <f>IF(ABS(D10-C10)&lt;=0.001,"PASS","FAIL")</f>
        <v/>
      </c>
    </row>
    <row r="11">
      <c r="A11" t="n">
        <v>6</v>
      </c>
      <c r="B11" t="inlineStr">
        <is>
          <t>Chapitre 7 — le prioritaire dû à 1 an vaut 8 M€</t>
        </is>
      </c>
      <c r="C11" s="17" t="n">
        <v>8</v>
      </c>
      <c r="D11" s="17">
        <f>('1. Hypotheses'!$B$3*((1+'1. Hypotheses'!$B$5)^1-1))</f>
        <v/>
      </c>
      <c r="E11" s="18">
        <f>IF(ABS(D11-C11)&lt;=0.01,"PASS","FAIL")</f>
        <v/>
      </c>
    </row>
    <row r="12">
      <c r="A12" t="n">
        <v>7</v>
      </c>
      <c r="B12" t="inlineStr">
        <is>
          <t>Chapitre 3 — actifs -5% et dette à 50% : NAV -10%</t>
        </is>
      </c>
      <c r="C12" s="17" t="n">
        <v>-0.1</v>
      </c>
      <c r="D12" s="17">
        <f>(150*0.95-75)/(150-75)-1</f>
        <v/>
      </c>
      <c r="E12" s="18">
        <f>IF(ABS(D12-C12)&lt;=0.0001,"PASS","FAIL")</f>
        <v/>
      </c>
    </row>
    <row r="13">
      <c r="A13" t="n">
        <v>8</v>
      </c>
      <c r="B13" t="inlineStr">
        <is>
          <t>Table de scénarios — impact optimiste au yield 3.75%</t>
        </is>
      </c>
      <c r="C13" s="17" t="n">
        <v>10</v>
      </c>
      <c r="D13" s="17">
        <f>0.04*150/0.0375-150</f>
        <v/>
      </c>
      <c r="E13" s="18">
        <f>IF(ABS(D13-C13)&lt;=0.05,"PASS","FAIL")</f>
        <v/>
      </c>
    </row>
    <row r="14">
      <c r="A14" t="n">
        <v>9</v>
      </c>
      <c r="B14" t="inlineStr">
        <is>
          <t>Table de scénarios — impact crash au yield 4.50%</t>
        </is>
      </c>
      <c r="C14" s="17" t="n">
        <v>-17</v>
      </c>
      <c r="D14" s="17">
        <f>0.04*150/0.045-150</f>
        <v/>
      </c>
      <c r="E14" s="18">
        <f>IF(ABS(D14-C14)&lt;=0.35,"PASS","FAIL")</f>
        <v/>
      </c>
    </row>
    <row r="15">
      <c r="A15" t="n">
        <v>10</v>
      </c>
      <c r="B15" t="inlineStr">
        <is>
          <t>La cascade conserve l'euro : LP + GP = distribué</t>
        </is>
      </c>
      <c r="C15" s="17" t="n">
        <v>0</v>
      </c>
      <c r="D15" s="17">
        <f>'2. La cascade'!$B$28</f>
        <v/>
      </c>
      <c r="E15" s="18">
        <f>IF(ABS(D15-C15)&lt;=1e-06,"PASS","FAIL")</f>
        <v/>
      </c>
    </row>
    <row r="16">
      <c r="A16" t="n">
        <v>11</v>
      </c>
      <c r="B16" t="inlineStr">
        <is>
          <t>Américain et européen donnent le même carry total</t>
        </is>
      </c>
      <c r="C16" s="17" t="n">
        <v>0</v>
      </c>
      <c r="D16" s="17">
        <f>'4. Europeen Americain'!$B$10</f>
        <v/>
      </c>
      <c r="E16" s="18">
        <f>IF(ABS(D16-C16)&lt;=0.01,"PASS","FAIL")</f>
        <v/>
      </c>
    </row>
    <row r="17">
      <c r="A17" t="n">
        <v>12</v>
      </c>
      <c r="B17" t="inlineStr">
        <is>
          <t>Le point de bascule tombe à 4.372 années</t>
        </is>
      </c>
      <c r="C17" s="17" t="n">
        <v>4.372</v>
      </c>
      <c r="D17" s="17">
        <f>'3. L horizon'!$B$17</f>
        <v/>
      </c>
      <c r="E17" s="18">
        <f>IF(ABS(D17-C17)&lt;=0.005,"PASS","FAIL")</f>
        <v/>
      </c>
    </row>
    <row r="18">
      <c r="A18" t="n">
        <v>13</v>
      </c>
      <c r="B18" t="inlineStr">
        <is>
          <t>Séquestre nécessaire nul quand B tient sa valeur</t>
        </is>
      </c>
      <c r="C18" s="17" t="n">
        <v>0</v>
      </c>
      <c r="D18" s="17">
        <f>'4. Europeen Americain'!$D$16</f>
        <v/>
      </c>
      <c r="E18" s="18">
        <f>IF(ABS(D18-C18)&lt;=0.0001,"PASS","FAIL")</f>
        <v/>
      </c>
    </row>
    <row r="19">
      <c r="A19" t="n">
        <v>14</v>
      </c>
      <c r="B19" t="inlineStr">
        <is>
          <t>Horizon 5 ans — le GP ne touche plus que 3.07 M€</t>
        </is>
      </c>
      <c r="C19" s="17" t="n">
        <v>3.067</v>
      </c>
      <c r="D19" s="17">
        <f>'3. L horizon'!$D$10</f>
        <v/>
      </c>
      <c r="E19" s="18">
        <f>IF(ABS(D19-C19)&lt;=0.005,"PASS","FAIL")</f>
        <v/>
      </c>
    </row>
    <row r="20">
      <c r="A20" t="n">
        <v>15</v>
      </c>
      <c r="B20" t="inlineStr">
        <is>
          <t>Horizon 7 ans — le GP ne touche plus rien</t>
        </is>
      </c>
      <c r="C20" s="17" t="n">
        <v>0</v>
      </c>
      <c r="D20" s="17">
        <f>'3. L horizon'!$D$12</f>
        <v/>
      </c>
      <c r="E20" s="18">
        <f>IF(ABS(D20-C20)&lt;=0.005,"PASS","FAIL")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2026-08-23T17:41:11Z</dcterms:created>
  <dcterms:modified xmlns:dcterms="http://purl.org/dc/terms/" xmlns:xsi="http://www.w3.org/2001/XMLSchema-instance" xsi:type="dcterms:W3CDTF">2026-08-23T19:29:29Z</dcterms:modified>
</cp:coreProperties>
</file>