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1 Les hypotheses" sheetId="1" state="visible" r:id="rId1"/>
    <sheet xmlns:r="http://schemas.openxmlformats.org/officeDocument/2006/relationships" name="2 L exemple du livre" sheetId="2" state="visible" r:id="rId2"/>
    <sheet xmlns:r="http://schemas.openxmlformats.org/officeDocument/2006/relationships" name="3 Les cinq raffinements" sheetId="3" state="visible" r:id="rId3"/>
    <sheet xmlns:r="http://schemas.openxmlformats.org/officeDocument/2006/relationships" name="4 Les seuils" sheetId="4" state="visible" r:id="rId4"/>
    <sheet xmlns:r="http://schemas.openxmlformats.org/officeDocument/2006/relationships" name="5 Les modes de detention" sheetId="5" state="visible" r:id="rId5"/>
    <sheet xmlns:r="http://schemas.openxmlformats.org/officeDocument/2006/relationships" name="6 Les points de bascule" sheetId="6" state="visible" r:id="rId6"/>
    <sheet xmlns:r="http://schemas.openxmlformats.org/officeDocument/2006/relationships" name="7 L arbitrage fiscal" sheetId="7" state="visible" r:id="rId7"/>
    <sheet xmlns:r="http://schemas.openxmlformats.org/officeDocument/2006/relationships" name="8 Controles" sheetId="8" state="visible" r:id="rId8"/>
  </sheets>
  <definedNames/>
  <calcPr calcId="124519" fullCalcOnLoad="1"/>
</workbook>
</file>

<file path=xl/styles.xml><?xml version="1.0" encoding="utf-8"?>
<styleSheet xmlns="http://schemas.openxmlformats.org/spreadsheetml/2006/main">
  <numFmts count="3">
    <numFmt numFmtId="164" formatCode="0.0%"/>
    <numFmt numFmtId="165" formatCode="0.000%"/>
    <numFmt numFmtId="166" formatCode="#,##0.0"/>
  </numFmts>
  <fonts count="5">
    <font>
      <name val="Calibri"/>
      <family val="2"/>
      <color theme="1"/>
      <sz val="11"/>
      <scheme val="minor"/>
    </font>
    <font>
      <b val="1"/>
      <sz val="13"/>
    </font>
    <font>
      <i val="1"/>
      <color rgb="00666666"/>
      <sz val="9"/>
    </font>
    <font>
      <b val="1"/>
    </font>
    <font>
      <b val="1"/>
      <color rgb="00FFFFFF"/>
    </font>
  </fonts>
  <fills count="6">
    <fill>
      <patternFill/>
    </fill>
    <fill>
      <patternFill patternType="gray125"/>
    </fill>
    <fill>
      <patternFill patternType="solid">
        <fgColor rgb="00EDEDED"/>
      </patternFill>
    </fill>
    <fill>
      <patternFill patternType="solid">
        <fgColor rgb="00FFF2CC"/>
      </patternFill>
    </fill>
    <fill>
      <patternFill patternType="solid">
        <fgColor rgb="00E2EFDA"/>
      </patternFill>
    </fill>
    <fill>
      <patternFill patternType="solid">
        <fgColor rgb="001B1F27"/>
      </patternFill>
    </fill>
  </fills>
  <borders count="2">
    <border>
      <left/>
      <right/>
      <top/>
      <bottom/>
      <diagonal/>
    </border>
    <border>
      <left style="thin">
        <color rgb="00BBBBBB"/>
      </left>
      <right style="thin">
        <color rgb="00BBBBBB"/>
      </right>
      <top style="thin">
        <color rgb="00BBBBBB"/>
      </top>
      <bottom style="thin">
        <color rgb="00BBBBBB"/>
      </bottom>
    </border>
  </borders>
  <cellStyleXfs count="1">
    <xf numFmtId="0" fontId="0" fillId="0" borderId="0"/>
  </cellStyleXfs>
  <cellXfs count="28">
    <xf numFmtId="0" fontId="0" fillId="0" borderId="0" pivotButton="0" quotePrefix="0" xfId="0"/>
    <xf numFmtId="0" fontId="1" fillId="0" borderId="0" pivotButton="0" quotePrefix="0" xfId="0"/>
    <xf numFmtId="0" fontId="2" fillId="0" borderId="0" pivotButton="0" quotePrefix="0" xfId="0"/>
    <xf numFmtId="0" fontId="3" fillId="2" borderId="0" pivotButton="0" quotePrefix="0" xfId="0"/>
    <xf numFmtId="0" fontId="0" fillId="2" borderId="0" pivotButton="0" quotePrefix="0" xfId="0"/>
    <xf numFmtId="3" fontId="0" fillId="3" borderId="1" pivotButton="0" quotePrefix="0" xfId="0"/>
    <xf numFmtId="164" fontId="0" fillId="3" borderId="1" pivotButton="0" quotePrefix="0" xfId="0"/>
    <xf numFmtId="10" fontId="0" fillId="3" borderId="1" pivotButton="0" quotePrefix="0" xfId="0"/>
    <xf numFmtId="0" fontId="3" fillId="0" borderId="0" pivotButton="0" quotePrefix="0" xfId="0"/>
    <xf numFmtId="3" fontId="3" fillId="4" borderId="0" pivotButton="0" quotePrefix="0" xfId="0"/>
    <xf numFmtId="0" fontId="4" fillId="5" borderId="0" applyAlignment="1" pivotButton="0" quotePrefix="0" xfId="0">
      <alignment horizontal="center" wrapText="1"/>
    </xf>
    <xf numFmtId="3" fontId="0" fillId="0" borderId="0" pivotButton="0" quotePrefix="0" xfId="0"/>
    <xf numFmtId="3" fontId="3" fillId="0" borderId="0" pivotButton="0" quotePrefix="0" xfId="0"/>
    <xf numFmtId="164" fontId="3" fillId="0" borderId="0" pivotButton="0" quotePrefix="0" xfId="0"/>
    <xf numFmtId="10" fontId="3" fillId="0" borderId="0" pivotButton="0" quotePrefix="0" xfId="0"/>
    <xf numFmtId="165" fontId="3" fillId="4" borderId="0" pivotButton="0" quotePrefix="0" xfId="0"/>
    <xf numFmtId="166" fontId="3" fillId="4" borderId="0" pivotButton="0" quotePrefix="0" xfId="0"/>
    <xf numFmtId="10" fontId="0" fillId="0" borderId="0" pivotButton="0" quotePrefix="0" xfId="0"/>
    <xf numFmtId="164" fontId="0" fillId="0" borderId="0" pivotButton="0" quotePrefix="0" xfId="0"/>
    <xf numFmtId="165" fontId="0" fillId="0" borderId="0" pivotButton="0" quotePrefix="0" xfId="0"/>
    <xf numFmtId="3" fontId="0" fillId="4" borderId="0" pivotButton="0" quotePrefix="0" xfId="0"/>
    <xf numFmtId="165" fontId="0" fillId="4" borderId="0" pivotButton="0" quotePrefix="0" xfId="0"/>
    <xf numFmtId="165" fontId="3" fillId="0" borderId="0" pivotButton="0" quotePrefix="0" xfId="0"/>
    <xf numFmtId="166" fontId="3" fillId="0" borderId="0" pivotButton="0" quotePrefix="0" xfId="0"/>
    <xf numFmtId="10" fontId="3" fillId="4" borderId="0" pivotButton="0" quotePrefix="0" xfId="0"/>
    <xf numFmtId="165" fontId="0" fillId="3" borderId="1" pivotButton="0" quotePrefix="0" xfId="0"/>
    <xf numFmtId="166" fontId="0" fillId="0" borderId="0" pivotButton="0" quotePrefix="0" xfId="0"/>
    <xf numFmtId="0" fontId="3"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37"/>
  <sheetViews>
    <sheetView showGridLines="0" workbookViewId="0">
      <pane ySplit="4" topLeftCell="A5" activePane="bottomLeft" state="frozen"/>
      <selection pane="bottomLeft" activeCell="A1" sqref="A1"/>
    </sheetView>
  </sheetViews>
  <sheetFormatPr baseColWidth="8" defaultRowHeight="15"/>
  <cols>
    <col width="46" customWidth="1" min="1" max="1"/>
    <col width="14" customWidth="1" min="2" max="2"/>
    <col width="3" customWidth="1" min="3" max="3"/>
    <col width="66" customWidth="1" min="4" max="4"/>
  </cols>
  <sheetData>
    <row r="1">
      <c r="A1" s="1" t="inlineStr">
        <is>
          <t>Les hypotheses du chapitre 6, et rien d'autre</t>
        </is>
      </c>
    </row>
    <row r="2">
      <c r="A2" s="2" t="inlineStr">
        <is>
          <t>Toutes les cellules ambrees sont des entrees. Les onze premieres sont celles que le chapitre 6 pose lui-meme, au mot pres. Les suivantes sont AJOUTEES : ce sont les cinq raffinements que le paragraphe 8 nomme sans jamais les executer, plus les parametres des modes de detention du chapitre 8, qui ne contient aucun chiffre.</t>
        </is>
      </c>
    </row>
    <row r="4">
      <c r="A4" s="3" t="inlineStr">
        <is>
          <t>CE QUE LE CHAPITRE 6 POSE (§ 6.1)</t>
        </is>
      </c>
      <c r="B4" s="4" t="n"/>
      <c r="C4" s="4" t="n"/>
      <c r="D4" s="4" t="n"/>
    </row>
    <row r="5">
      <c r="A5" t="inlineStr">
        <is>
          <t>Investissement initial (prix de souscription)</t>
        </is>
      </c>
      <c r="B5" s="5" t="n">
        <v>50000</v>
      </c>
      <c r="D5" s="2" t="inlineStr">
        <is>
          <t>§ 6.1</t>
        </is>
      </c>
    </row>
    <row r="6">
      <c r="A6" t="inlineStr">
        <is>
          <t>Frais de souscription</t>
        </is>
      </c>
      <c r="B6" s="6" t="n">
        <v>0.1</v>
      </c>
      <c r="D6" s="2" t="inlineStr">
        <is>
          <t>§ 6.1 — « handicap initial economique »</t>
        </is>
      </c>
    </row>
    <row r="7">
      <c r="A7" t="inlineStr">
        <is>
          <t>Taux de distribution, sur le prix de souscription</t>
        </is>
      </c>
      <c r="B7" s="7" t="n">
        <v>0.05</v>
      </c>
      <c r="D7" s="2" t="inlineStr">
        <is>
          <t>§ 6.1 — stable</t>
        </is>
      </c>
    </row>
    <row r="8">
      <c r="A8" t="inlineStr">
        <is>
          <t>Fiscalite sur les revenus, taux effectif moyen</t>
        </is>
      </c>
      <c r="B8" s="6" t="n">
        <v>0.45</v>
      </c>
      <c r="D8" s="2" t="inlineStr">
        <is>
          <t>§ 6.1 — « contribuable impose + prelevements sociaux »</t>
        </is>
      </c>
    </row>
    <row r="9">
      <c r="A9" t="inlineStr">
        <is>
          <t>Evolution du prix de part, par an</t>
        </is>
      </c>
      <c r="B9" s="7" t="n">
        <v>0.01</v>
      </c>
      <c r="D9" s="2" t="inlineStr">
        <is>
          <t>§ 6.1</t>
        </is>
      </c>
    </row>
    <row r="10">
      <c r="A10" t="inlineStr">
        <is>
          <t>Horizon, annees</t>
        </is>
      </c>
      <c r="B10" s="5" t="n">
        <v>10</v>
      </c>
      <c r="D10" s="2" t="inlineStr">
        <is>
          <t>§ 6.1 — revente en annee 10</t>
        </is>
      </c>
    </row>
    <row r="11">
      <c r="A11" t="inlineStr">
        <is>
          <t>Fiscalite sur la plus-value</t>
        </is>
      </c>
      <c r="B11" s="6" t="n">
        <v>0</v>
      </c>
      <c r="D11" s="2" t="inlineStr">
        <is>
          <t>§ 6.1 — « 0 EUR dans l'exemple, pour ne pas complexifier »</t>
        </is>
      </c>
    </row>
    <row r="13">
      <c r="A13" s="3" t="inlineStr">
        <is>
          <t>AJOUTE — les cinq raffinements du § 8, que le livre nomme et n'execute pas</t>
        </is>
      </c>
      <c r="B13" s="4" t="n"/>
      <c r="C13" s="4" t="n"/>
      <c r="D13" s="4" t="n"/>
    </row>
    <row r="14">
      <c r="A14" t="inlineStr">
        <is>
          <t>Delai de jouissance, mois</t>
        </is>
      </c>
      <c r="B14" s="5" t="n">
        <v>4</v>
      </c>
      <c r="D14" s="2" t="inlineStr">
        <is>
          <t>§ 8.1 — le livre dit « 3 a 6 mois »</t>
        </is>
      </c>
    </row>
    <row r="15">
      <c r="A15" t="inlineStr">
        <is>
          <t>Variation du taux de distribution</t>
        </is>
      </c>
      <c r="B15" s="6" t="n">
        <v>-0.1</v>
      </c>
      <c r="D15" s="2" t="inlineStr">
        <is>
          <t>§ 8.2 — scenario prudent</t>
        </is>
      </c>
    </row>
    <row r="16">
      <c r="A16" t="inlineStr">
        <is>
          <t>Annee a partir de laquelle elle s'applique</t>
        </is>
      </c>
      <c r="B16" s="5" t="n">
        <v>3</v>
      </c>
      <c r="D16" s="2" t="inlineStr">
        <is>
          <t>AJOUTE</t>
        </is>
      </c>
    </row>
    <row r="17">
      <c r="A17" t="inlineStr">
        <is>
          <t>Prix de part, annee 1</t>
        </is>
      </c>
      <c r="B17" s="6" t="n">
        <v>-0.1</v>
      </c>
      <c r="D17" s="2" t="inlineStr">
        <is>
          <t>§ 8.3 — « baisse initiale puis stabilisation »</t>
        </is>
      </c>
    </row>
    <row r="18">
      <c r="A18" t="inlineStr">
        <is>
          <t>Prix de part, annees suivantes</t>
        </is>
      </c>
      <c r="B18" s="6" t="n">
        <v>0</v>
      </c>
      <c r="D18" s="2" t="inlineStr">
        <is>
          <t>§ 8.3</t>
        </is>
      </c>
    </row>
    <row r="19">
      <c r="A19" t="inlineStr">
        <is>
          <t>Decote de sortie</t>
        </is>
      </c>
      <c r="B19" s="6" t="n">
        <v>0.05</v>
      </c>
      <c r="D19" s="2" t="inlineStr">
        <is>
          <t>§ 8.4 — « une decote ponctuelle peut reduire la performance »</t>
        </is>
      </c>
    </row>
    <row r="21">
      <c r="A21" s="3" t="inlineStr">
        <is>
          <t>AJOUTE — les modes de detention du chapitre 8, qui ne contient aucun chiffre</t>
        </is>
      </c>
      <c r="B21" s="4" t="n"/>
      <c r="C21" s="4" t="n"/>
      <c r="D21" s="4" t="n"/>
    </row>
    <row r="22">
      <c r="A22" t="inlineStr">
        <is>
          <t>Credit : taux d'emprunt</t>
        </is>
      </c>
      <c r="B22" s="6" t="n">
        <v>0.038</v>
      </c>
      <c r="D22" s="2" t="inlineStr">
        <is>
          <t>AJOUTE</t>
        </is>
      </c>
    </row>
    <row r="23">
      <c r="A23" t="inlineStr">
        <is>
          <t>Credit : duree, annees</t>
        </is>
      </c>
      <c r="B23" s="5" t="n">
        <v>15</v>
      </c>
      <c r="D23" s="2" t="inlineStr">
        <is>
          <t>AJOUTE</t>
        </is>
      </c>
    </row>
    <row r="24">
      <c r="A24" t="inlineStr">
        <is>
          <t>Credit : apport</t>
        </is>
      </c>
      <c r="B24" s="5" t="n">
        <v>0</v>
      </c>
      <c r="D24" s="2" t="inlineStr">
        <is>
          <t>AJOUTE</t>
        </is>
      </c>
    </row>
    <row r="25">
      <c r="A25" t="inlineStr">
        <is>
          <t>Impot sur le revenu : taux marginal</t>
        </is>
      </c>
      <c r="B25" s="6" t="n">
        <v>0.3</v>
      </c>
      <c r="D25" s="2" t="inlineStr">
        <is>
          <t>AJOUTE — le chapitre 7 parle de TMI sans en donner</t>
        </is>
      </c>
    </row>
    <row r="26">
      <c r="A26" t="inlineStr">
        <is>
          <t>Prelevements sociaux</t>
        </is>
      </c>
      <c r="B26" s="6" t="n">
        <v>0.172</v>
      </c>
      <c r="D26" s="2" t="inlineStr">
        <is>
          <t>AJOUTE — a verifier au texte en vigueur</t>
        </is>
      </c>
    </row>
    <row r="27">
      <c r="A27" t="inlineStr">
        <is>
          <t>Assurance-vie : frais d'entree</t>
        </is>
      </c>
      <c r="B27" s="6" t="n">
        <v>0.02</v>
      </c>
      <c r="D27" s="2" t="inlineStr">
        <is>
          <t>AJOUTE</t>
        </is>
      </c>
    </row>
    <row r="28">
      <c r="A28" t="inlineStr">
        <is>
          <t>Assurance-vie : part des loyers reversee</t>
        </is>
      </c>
      <c r="B28" s="6" t="n">
        <v>0.9</v>
      </c>
      <c r="D28" s="2" t="inlineStr">
        <is>
          <t>§ 3 du chapitre 8 : « certains contrats ne reversent pas 100 % des loyers »</t>
        </is>
      </c>
    </row>
    <row r="29">
      <c r="A29" t="inlineStr">
        <is>
          <t>Assurance-vie : frais de gestion annuels du contrat</t>
        </is>
      </c>
      <c r="B29" s="7" t="n">
        <v>0.008</v>
      </c>
      <c r="D29" s="2" t="inlineStr">
        <is>
          <t>le livre cite « 0,5 % a 1 % » (chapitre 6, § 5)</t>
        </is>
      </c>
    </row>
    <row r="30">
      <c r="A30" t="inlineStr">
        <is>
          <t>Assurance-vie : fiscalite a la sortie, sur le gain</t>
        </is>
      </c>
      <c r="B30" s="6" t="n">
        <v>0.247</v>
      </c>
      <c r="D30" s="2" t="inlineStr">
        <is>
          <t>AJOUTE — a verifier au texte en vigueur</t>
        </is>
      </c>
    </row>
    <row r="31">
      <c r="A31" t="inlineStr">
        <is>
          <t>Nue-propriete : decote</t>
        </is>
      </c>
      <c r="B31" s="6" t="n">
        <v>0.3</v>
      </c>
      <c r="D31" s="2" t="inlineStr">
        <is>
          <t>AJOUTE — le livre parle de demembrement 5 a 15 ans sans chiffre</t>
        </is>
      </c>
    </row>
    <row r="33">
      <c r="A33" s="3" t="inlineStr">
        <is>
          <t>DEDUIT</t>
        </is>
      </c>
      <c r="B33" s="4" t="n"/>
      <c r="C33" s="4" t="n"/>
      <c r="D33" s="4" t="n"/>
    </row>
    <row r="34">
      <c r="A34" s="8" t="inlineStr">
        <is>
          <t>Capital economique productif au depart</t>
        </is>
      </c>
      <c r="B34" s="9">
        <f>B5*(1-B6)</f>
        <v/>
      </c>
      <c r="D34" s="2" t="inlineStr">
        <is>
          <t>« capital effectivement place dans l'immobilier », § 6.1 du chapitre 6 : 45 000 EUR.</t>
        </is>
      </c>
    </row>
    <row r="35">
      <c r="A35" s="8" t="inlineStr">
        <is>
          <t>Dividende brut annuel</t>
        </is>
      </c>
      <c r="B35" s="9">
        <f>B5*B7</f>
        <v/>
      </c>
    </row>
    <row r="36">
      <c r="A36" s="8" t="inlineStr">
        <is>
          <t>Dividende net annuel</t>
        </is>
      </c>
      <c r="B36" s="9">
        <f>B35*(1-B8)</f>
        <v/>
      </c>
    </row>
    <row r="37">
      <c r="A37" s="8" t="inlineStr">
        <is>
          <t>Frais de souscription, en euros</t>
        </is>
      </c>
      <c r="B37" s="9">
        <f>B5*B6</f>
        <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O29"/>
  <sheetViews>
    <sheetView showGridLines="0" workbookViewId="0">
      <pane ySplit="4" topLeftCell="A5" activePane="bottomLeft" state="frozen"/>
      <selection pane="bottomLeft"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3" customWidth="1" min="14" max="14"/>
    <col width="54" customWidth="1" min="15" max="15"/>
  </cols>
  <sheetData>
    <row r="1">
      <c r="A1" s="1" t="inlineStr">
        <is>
          <t>L'exemple du chapitre 6, reproduit a l'euro — puis son TRI</t>
        </is>
      </c>
    </row>
    <row r="2">
      <c r="A2" s="2" t="inlineStr">
        <is>
          <t>Le chapitre calcule un gain de 13 457 EUR, soit 26,9 % sur dix ans, puis ecrit : « Sans calculer un TRI exact, on peut donner une approximation » et annonce 2,4 % par an. L'approximation traite les dividendes comme s'ils arrivaient tous a la fin. Le TRI, lui, se calcule en une formule.</t>
        </is>
      </c>
    </row>
    <row r="4">
      <c r="A4" s="10" t="inlineStr">
        <is>
          <t>Annee</t>
        </is>
      </c>
      <c r="B4" s="10" t="n">
        <v>0</v>
      </c>
      <c r="C4" s="10" t="n">
        <v>1</v>
      </c>
      <c r="D4" s="10" t="n">
        <v>2</v>
      </c>
      <c r="E4" s="10" t="n">
        <v>3</v>
      </c>
      <c r="F4" s="10" t="n">
        <v>4</v>
      </c>
      <c r="G4" s="10" t="n">
        <v>5</v>
      </c>
      <c r="H4" s="10" t="n">
        <v>6</v>
      </c>
      <c r="I4" s="10" t="n">
        <v>7</v>
      </c>
      <c r="J4" s="10" t="n">
        <v>8</v>
      </c>
      <c r="K4" s="10" t="n">
        <v>9</v>
      </c>
      <c r="L4" s="10" t="n">
        <v>10</v>
      </c>
    </row>
    <row r="5">
      <c r="A5" t="inlineStr">
        <is>
          <t>Dividende brut</t>
        </is>
      </c>
      <c r="B5" s="11" t="n">
        <v>0</v>
      </c>
      <c r="C5" s="11">
        <f>'1 Les hypotheses'!$B$35</f>
        <v/>
      </c>
      <c r="D5" s="11">
        <f>'1 Les hypotheses'!$B$35</f>
        <v/>
      </c>
      <c r="E5" s="11">
        <f>'1 Les hypotheses'!$B$35</f>
        <v/>
      </c>
      <c r="F5" s="11">
        <f>'1 Les hypotheses'!$B$35</f>
        <v/>
      </c>
      <c r="G5" s="11">
        <f>'1 Les hypotheses'!$B$35</f>
        <v/>
      </c>
      <c r="H5" s="11">
        <f>'1 Les hypotheses'!$B$35</f>
        <v/>
      </c>
      <c r="I5" s="11">
        <f>'1 Les hypotheses'!$B$35</f>
        <v/>
      </c>
      <c r="J5" s="11">
        <f>'1 Les hypotheses'!$B$35</f>
        <v/>
      </c>
      <c r="K5" s="11">
        <f>'1 Les hypotheses'!$B$35</f>
        <v/>
      </c>
      <c r="L5" s="11">
        <f>'1 Les hypotheses'!$B$35</f>
        <v/>
      </c>
    </row>
    <row r="6">
      <c r="A6" t="inlineStr">
        <is>
          <t>Impot sur les revenus</t>
        </is>
      </c>
      <c r="B6" s="11" t="n">
        <v>0</v>
      </c>
      <c r="C6" s="11">
        <f>C5*'1 Les hypotheses'!$B$8</f>
        <v/>
      </c>
      <c r="D6" s="11">
        <f>D5*'1 Les hypotheses'!$B$8</f>
        <v/>
      </c>
      <c r="E6" s="11">
        <f>E5*'1 Les hypotheses'!$B$8</f>
        <v/>
      </c>
      <c r="F6" s="11">
        <f>F5*'1 Les hypotheses'!$B$8</f>
        <v/>
      </c>
      <c r="G6" s="11">
        <f>G5*'1 Les hypotheses'!$B$8</f>
        <v/>
      </c>
      <c r="H6" s="11">
        <f>H5*'1 Les hypotheses'!$B$8</f>
        <v/>
      </c>
      <c r="I6" s="11">
        <f>I5*'1 Les hypotheses'!$B$8</f>
        <v/>
      </c>
      <c r="J6" s="11">
        <f>J5*'1 Les hypotheses'!$B$8</f>
        <v/>
      </c>
      <c r="K6" s="11">
        <f>K5*'1 Les hypotheses'!$B$8</f>
        <v/>
      </c>
      <c r="L6" s="11">
        <f>L5*'1 Les hypotheses'!$B$8</f>
        <v/>
      </c>
    </row>
    <row r="7">
      <c r="A7" t="inlineStr">
        <is>
          <t>Dividende net</t>
        </is>
      </c>
      <c r="B7" s="11" t="n">
        <v>0</v>
      </c>
      <c r="C7" s="11">
        <f>C5-C6</f>
        <v/>
      </c>
      <c r="D7" s="11">
        <f>D5-D6</f>
        <v/>
      </c>
      <c r="E7" s="11">
        <f>E5-E6</f>
        <v/>
      </c>
      <c r="F7" s="11">
        <f>F5-F6</f>
        <v/>
      </c>
      <c r="G7" s="11">
        <f>G5-G6</f>
        <v/>
      </c>
      <c r="H7" s="11">
        <f>H5-H6</f>
        <v/>
      </c>
      <c r="I7" s="11">
        <f>I5-I6</f>
        <v/>
      </c>
      <c r="J7" s="11">
        <f>J5-J6</f>
        <v/>
      </c>
      <c r="K7" s="11">
        <f>K5-K6</f>
        <v/>
      </c>
      <c r="L7" s="11">
        <f>L5-L6</f>
        <v/>
      </c>
    </row>
    <row r="8">
      <c r="A8" t="inlineStr">
        <is>
          <t>Capital economique</t>
        </is>
      </c>
      <c r="B8" s="11">
        <f>'1 Les hypotheses'!$B$34</f>
        <v/>
      </c>
      <c r="C8" s="11">
        <f>B8*(1+'1 Les hypotheses'!$B$9)</f>
        <v/>
      </c>
      <c r="D8" s="11">
        <f>C8*(1+'1 Les hypotheses'!$B$9)</f>
        <v/>
      </c>
      <c r="E8" s="11">
        <f>D8*(1+'1 Les hypotheses'!$B$9)</f>
        <v/>
      </c>
      <c r="F8" s="11">
        <f>E8*(1+'1 Les hypotheses'!$B$9)</f>
        <v/>
      </c>
      <c r="G8" s="11">
        <f>F8*(1+'1 Les hypotheses'!$B$9)</f>
        <v/>
      </c>
      <c r="H8" s="11">
        <f>G8*(1+'1 Les hypotheses'!$B$9)</f>
        <v/>
      </c>
      <c r="I8" s="11">
        <f>H8*(1+'1 Les hypotheses'!$B$9)</f>
        <v/>
      </c>
      <c r="J8" s="11">
        <f>I8*(1+'1 Les hypotheses'!$B$9)</f>
        <v/>
      </c>
      <c r="K8" s="11">
        <f>J8*(1+'1 Les hypotheses'!$B$9)</f>
        <v/>
      </c>
      <c r="L8" s="11">
        <f>K8*(1+'1 Les hypotheses'!$B$9)</f>
        <v/>
      </c>
    </row>
    <row r="9">
      <c r="A9" t="inlineStr">
        <is>
          <t>Flux de tresorerie</t>
        </is>
      </c>
      <c r="B9" s="11">
        <f>-'1 Les hypotheses'!$B$5</f>
        <v/>
      </c>
      <c r="C9" s="11">
        <f>C7</f>
        <v/>
      </c>
      <c r="D9" s="11">
        <f>D7</f>
        <v/>
      </c>
      <c r="E9" s="11">
        <f>E7</f>
        <v/>
      </c>
      <c r="F9" s="11">
        <f>F7</f>
        <v/>
      </c>
      <c r="G9" s="11">
        <f>G7</f>
        <v/>
      </c>
      <c r="H9" s="11">
        <f>H7</f>
        <v/>
      </c>
      <c r="I9" s="11">
        <f>I7</f>
        <v/>
      </c>
      <c r="J9" s="11">
        <f>J7</f>
        <v/>
      </c>
      <c r="K9" s="11">
        <f>K7</f>
        <v/>
      </c>
      <c r="L9" s="11">
        <f>L7+L8</f>
        <v/>
      </c>
    </row>
    <row r="22">
      <c r="A22" t="inlineStr">
        <is>
          <t>Somme des dividendes nets</t>
        </is>
      </c>
      <c r="B22" s="12">
        <f>SUM(C7:L7)</f>
        <v/>
      </c>
      <c r="O22" s="2" t="inlineStr">
        <is>
          <t>le livre : 13 750</t>
        </is>
      </c>
    </row>
    <row r="23">
      <c r="A23" t="inlineStr">
        <is>
          <t>Valeur de revente en annee 10</t>
        </is>
      </c>
      <c r="B23" s="12">
        <f>L8</f>
        <v/>
      </c>
      <c r="O23" s="2" t="inlineStr">
        <is>
          <t>le livre : 49 707</t>
        </is>
      </c>
    </row>
    <row r="24">
      <c r="A24" t="inlineStr">
        <is>
          <t>Gain net cumule</t>
        </is>
      </c>
      <c r="B24" s="12">
        <f>B22+B23-'1 Les hypotheses'!$B$5</f>
        <v/>
      </c>
      <c r="O24" s="2" t="inlineStr">
        <is>
          <t>le livre : 13 457</t>
        </is>
      </c>
    </row>
    <row r="25">
      <c r="A25" t="inlineStr">
        <is>
          <t>Rendement total sur dix ans</t>
        </is>
      </c>
      <c r="B25" s="13">
        <f>B24/'1 Les hypotheses'!$B$5</f>
        <v/>
      </c>
      <c r="O25" s="2" t="inlineStr">
        <is>
          <t>le livre : 26,9 %</t>
        </is>
      </c>
    </row>
    <row r="26">
      <c r="A26" t="inlineStr">
        <is>
          <t>Annualisation du livre : (1+total)^(1/10)-1</t>
        </is>
      </c>
      <c r="B26" s="14">
        <f>(1+B25)^(1/'1 Les hypotheses'!$B$10)-1</f>
        <v/>
      </c>
      <c r="O26" s="2" t="inlineStr">
        <is>
          <t>le livre : 2,4 %</t>
        </is>
      </c>
    </row>
    <row r="27">
      <c r="A27" t="inlineStr">
        <is>
          <t>TRI exact des flux de la ligne 9</t>
        </is>
      </c>
      <c r="B27" s="15">
        <f>IRR(B9:L9)</f>
        <v/>
      </c>
      <c r="O27" s="2" t="inlineStr">
        <is>
          <t>Le TRI est PLUS ELEVE que l'approximation, pas moins. La formule du livre suppose que les dividendes dorment jusqu'a la revente ; en realite ils tombent chaque annee et le capital reste immobilise moins longtemps que la formule ne le suppose.</t>
        </is>
      </c>
    </row>
    <row r="28">
      <c r="A28" t="inlineStr">
        <is>
          <t>Ecart, en points de base</t>
        </is>
      </c>
      <c r="B28" s="16">
        <f>(B27-B26)*10000</f>
        <v/>
      </c>
      <c r="O28" s="2" t="inlineStr">
        <is>
          <t>ce que l'approximation retranche</t>
        </is>
      </c>
    </row>
    <row r="29">
      <c r="A29" t="inlineStr">
        <is>
          <t>L'approximation sous-estime le TRI de</t>
        </is>
      </c>
      <c r="B29" s="13">
        <f>B26/B27-1</f>
        <v/>
      </c>
      <c r="O29" s="2" t="inlineStr"/>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D24"/>
  <sheetViews>
    <sheetView showGridLines="0" workbookViewId="0">
      <pane ySplit="4" topLeftCell="A5" activePane="bottomLeft" state="frozen"/>
      <selection pane="bottomLeft" activeCell="A1" sqref="A1"/>
    </sheetView>
  </sheetViews>
  <sheetFormatPr baseColWidth="8" defaultRowHeight="15"/>
  <cols>
    <col width="44" customWidth="1" min="1" max="1"/>
    <col width="11" customWidth="1" min="2" max="2"/>
    <col width="11" customWidth="1" min="3" max="3"/>
    <col width="11" customWidth="1" min="4" max="4"/>
    <col width="11" customWidth="1" min="5" max="5"/>
    <col width="11" customWidth="1" min="6" max="6"/>
    <col width="12" customWidth="1" min="7" max="7"/>
    <col width="12" customWidth="1" min="8" max="8"/>
    <col width="12" customWidth="1" min="9" max="9"/>
    <col width="13" customWidth="1" min="10" max="10"/>
    <col width="3" customWidth="1" min="11" max="11"/>
    <col width="52" customWidth="1" min="12" max="12"/>
    <col hidden="1" width="13" customWidth="1" min="20" max="20"/>
    <col hidden="1" width="13" customWidth="1" min="21" max="21"/>
    <col hidden="1" width="13" customWidth="1" min="22" max="22"/>
    <col hidden="1" width="13" customWidth="1" min="23" max="23"/>
    <col hidden="1" width="13" customWidth="1" min="24" max="24"/>
    <col hidden="1" width="13" customWidth="1" min="25" max="25"/>
    <col hidden="1" width="13" customWidth="1" min="26" max="26"/>
    <col hidden="1" width="13" customWidth="1" min="27" max="27"/>
    <col hidden="1" width="13" customWidth="1" min="28" max="28"/>
    <col hidden="1" width="13" customWidth="1" min="29" max="29"/>
    <col hidden="1" width="13" customWidth="1" min="30" max="30"/>
  </cols>
  <sheetData>
    <row r="1">
      <c r="A1" s="1" t="inlineStr">
        <is>
          <t>Les cinq raffinements du § 8, executes</t>
        </is>
      </c>
    </row>
    <row r="2">
      <c r="A2" s="2" t="inlineStr">
        <is>
          <t>« Pour passer d'un modele pedagogique a un modele decisionnel, integrez les elements suivants. » Le livre en nomme cinq et n'en integre aucun. Chaque ligne rejoue les dix annees entieres avec un seul de ces elements modifie ; la derniere les cumule.</t>
        </is>
      </c>
    </row>
    <row r="4">
      <c r="A4" s="10" t="inlineStr">
        <is>
          <t>Variante</t>
        </is>
      </c>
      <c r="B4" s="10" t="inlineStr">
        <is>
          <t>Carence, mois</t>
        </is>
      </c>
      <c r="C4" s="10" t="inlineStr">
        <is>
          <t>Coef. TD</t>
        </is>
      </c>
      <c r="D4" s="10" t="inlineStr">
        <is>
          <t>des l'annee</t>
        </is>
      </c>
      <c r="E4" s="10" t="inlineStr">
        <is>
          <t>Prix an 1</t>
        </is>
      </c>
      <c r="F4" s="10" t="inlineStr">
        <is>
          <t>Prix ensuite</t>
        </is>
      </c>
      <c r="G4" s="10" t="inlineStr">
        <is>
          <t>Decote</t>
        </is>
      </c>
      <c r="H4" s="10" t="inlineStr">
        <is>
          <t>Impot</t>
        </is>
      </c>
      <c r="I4" s="10" t="inlineStr">
        <is>
          <t>Gain</t>
        </is>
      </c>
      <c r="J4" s="10" t="inlineStr">
        <is>
          <t>TRI</t>
        </is>
      </c>
    </row>
    <row r="5">
      <c r="A5" t="inlineStr">
        <is>
          <t>Le chapitre 6, tel qu'il est ecrit</t>
        </is>
      </c>
      <c r="B5" s="5" t="n">
        <v>0</v>
      </c>
      <c r="C5" s="6" t="n">
        <v>1</v>
      </c>
      <c r="D5" s="5" t="n">
        <v>3</v>
      </c>
      <c r="E5" s="17">
        <f>'1 Les hypotheses'!$B$9</f>
        <v/>
      </c>
      <c r="F5" s="17">
        <f>'1 Les hypotheses'!$B$9</f>
        <v/>
      </c>
      <c r="G5" s="6" t="n">
        <v>0</v>
      </c>
      <c r="H5" s="18">
        <f>'1 Les hypotheses'!$B$8</f>
        <v/>
      </c>
      <c r="I5" s="11">
        <f>SUM(T5:AD5)</f>
        <v/>
      </c>
      <c r="J5" s="19">
        <f>IRR(T5:AD5)</f>
        <v/>
      </c>
      <c r="T5">
        <f>-'1 Les hypotheses'!$B$5</f>
        <v/>
      </c>
      <c r="U5">
        <f>('1 Les hypotheses'!$B$5*'1 Les hypotheses'!$B$7*IF(1&gt;=$D$5,$C$5,1)*IF(1=1,(12-$B$5)/12,1))*(1-$H$5)</f>
        <v/>
      </c>
      <c r="V5">
        <f>('1 Les hypotheses'!$B$5*'1 Les hypotheses'!$B$7*IF(2&gt;=$D$5,$C$5,1)*IF(2=1,(12-$B$5)/12,1))*(1-$H$5)</f>
        <v/>
      </c>
      <c r="W5">
        <f>('1 Les hypotheses'!$B$5*'1 Les hypotheses'!$B$7*IF(3&gt;=$D$5,$C$5,1)*IF(3=1,(12-$B$5)/12,1))*(1-$H$5)</f>
        <v/>
      </c>
      <c r="X5">
        <f>('1 Les hypotheses'!$B$5*'1 Les hypotheses'!$B$7*IF(4&gt;=$D$5,$C$5,1)*IF(4=1,(12-$B$5)/12,1))*(1-$H$5)</f>
        <v/>
      </c>
      <c r="Y5">
        <f>('1 Les hypotheses'!$B$5*'1 Les hypotheses'!$B$7*IF(5&gt;=$D$5,$C$5,1)*IF(5=1,(12-$B$5)/12,1))*(1-$H$5)</f>
        <v/>
      </c>
      <c r="Z5">
        <f>('1 Les hypotheses'!$B$5*'1 Les hypotheses'!$B$7*IF(6&gt;=$D$5,$C$5,1)*IF(6=1,(12-$B$5)/12,1))*(1-$H$5)</f>
        <v/>
      </c>
      <c r="AA5">
        <f>('1 Les hypotheses'!$B$5*'1 Les hypotheses'!$B$7*IF(7&gt;=$D$5,$C$5,1)*IF(7=1,(12-$B$5)/12,1))*(1-$H$5)</f>
        <v/>
      </c>
      <c r="AB5">
        <f>('1 Les hypotheses'!$B$5*'1 Les hypotheses'!$B$7*IF(8&gt;=$D$5,$C$5,1)*IF(8=1,(12-$B$5)/12,1))*(1-$H$5)</f>
        <v/>
      </c>
      <c r="AC5">
        <f>('1 Les hypotheses'!$B$5*'1 Les hypotheses'!$B$7*IF(9&gt;=$D$5,$C$5,1)*IF(9=1,(12-$B$5)/12,1))*(1-$H$5)</f>
        <v/>
      </c>
      <c r="AD5">
        <f>('1 Les hypotheses'!$B$5*'1 Les hypotheses'!$B$7*IF(10&gt;=$D$5,$C$5,1)*IF(10=1,(12-$B$5)/12,1))*(1-$H$5)+'1 Les hypotheses'!$B$34*(1+$E$5)*(1+$F$5)^9*(1-$G$5)</f>
        <v/>
      </c>
    </row>
    <row r="6">
      <c r="A6" t="inlineStr">
        <is>
          <t>§ 8.1  carence de 3 mois</t>
        </is>
      </c>
      <c r="B6" s="5" t="n">
        <v>3</v>
      </c>
      <c r="C6" s="6" t="n">
        <v>1</v>
      </c>
      <c r="D6" s="5" t="n">
        <v>3</v>
      </c>
      <c r="E6" s="17">
        <f>'1 Les hypotheses'!$B$9</f>
        <v/>
      </c>
      <c r="F6" s="17">
        <f>'1 Les hypotheses'!$B$9</f>
        <v/>
      </c>
      <c r="G6" s="6" t="n">
        <v>0</v>
      </c>
      <c r="H6" s="18">
        <f>'1 Les hypotheses'!$B$8</f>
        <v/>
      </c>
      <c r="I6" s="11">
        <f>SUM(T6:AD6)</f>
        <v/>
      </c>
      <c r="J6" s="19">
        <f>IRR(T6:AD6)</f>
        <v/>
      </c>
      <c r="T6">
        <f>-'1 Les hypotheses'!$B$5</f>
        <v/>
      </c>
      <c r="U6">
        <f>('1 Les hypotheses'!$B$5*'1 Les hypotheses'!$B$7*IF(1&gt;=$D$6,$C$6,1)*IF(1=1,(12-$B$6)/12,1))*(1-$H$6)</f>
        <v/>
      </c>
      <c r="V6">
        <f>('1 Les hypotheses'!$B$5*'1 Les hypotheses'!$B$7*IF(2&gt;=$D$6,$C$6,1)*IF(2=1,(12-$B$6)/12,1))*(1-$H$6)</f>
        <v/>
      </c>
      <c r="W6">
        <f>('1 Les hypotheses'!$B$5*'1 Les hypotheses'!$B$7*IF(3&gt;=$D$6,$C$6,1)*IF(3=1,(12-$B$6)/12,1))*(1-$H$6)</f>
        <v/>
      </c>
      <c r="X6">
        <f>('1 Les hypotheses'!$B$5*'1 Les hypotheses'!$B$7*IF(4&gt;=$D$6,$C$6,1)*IF(4=1,(12-$B$6)/12,1))*(1-$H$6)</f>
        <v/>
      </c>
      <c r="Y6">
        <f>('1 Les hypotheses'!$B$5*'1 Les hypotheses'!$B$7*IF(5&gt;=$D$6,$C$6,1)*IF(5=1,(12-$B$6)/12,1))*(1-$H$6)</f>
        <v/>
      </c>
      <c r="Z6">
        <f>('1 Les hypotheses'!$B$5*'1 Les hypotheses'!$B$7*IF(6&gt;=$D$6,$C$6,1)*IF(6=1,(12-$B$6)/12,1))*(1-$H$6)</f>
        <v/>
      </c>
      <c r="AA6">
        <f>('1 Les hypotheses'!$B$5*'1 Les hypotheses'!$B$7*IF(7&gt;=$D$6,$C$6,1)*IF(7=1,(12-$B$6)/12,1))*(1-$H$6)</f>
        <v/>
      </c>
      <c r="AB6">
        <f>('1 Les hypotheses'!$B$5*'1 Les hypotheses'!$B$7*IF(8&gt;=$D$6,$C$6,1)*IF(8=1,(12-$B$6)/12,1))*(1-$H$6)</f>
        <v/>
      </c>
      <c r="AC6">
        <f>('1 Les hypotheses'!$B$5*'1 Les hypotheses'!$B$7*IF(9&gt;=$D$6,$C$6,1)*IF(9=1,(12-$B$6)/12,1))*(1-$H$6)</f>
        <v/>
      </c>
      <c r="AD6">
        <f>('1 Les hypotheses'!$B$5*'1 Les hypotheses'!$B$7*IF(10&gt;=$D$6,$C$6,1)*IF(10=1,(12-$B$6)/12,1))*(1-$H$6)+'1 Les hypotheses'!$B$34*(1+$E$6)*(1+$F$6)^9*(1-$G$6)</f>
        <v/>
      </c>
    </row>
    <row r="7">
      <c r="A7" t="inlineStr">
        <is>
          <t>§ 8.1  carence de 6 mois</t>
        </is>
      </c>
      <c r="B7" s="5" t="n">
        <v>6</v>
      </c>
      <c r="C7" s="6" t="n">
        <v>1</v>
      </c>
      <c r="D7" s="5" t="n">
        <v>3</v>
      </c>
      <c r="E7" s="17">
        <f>'1 Les hypotheses'!$B$9</f>
        <v/>
      </c>
      <c r="F7" s="17">
        <f>'1 Les hypotheses'!$B$9</f>
        <v/>
      </c>
      <c r="G7" s="6" t="n">
        <v>0</v>
      </c>
      <c r="H7" s="18">
        <f>'1 Les hypotheses'!$B$8</f>
        <v/>
      </c>
      <c r="I7" s="11">
        <f>SUM(T7:AD7)</f>
        <v/>
      </c>
      <c r="J7" s="19">
        <f>IRR(T7:AD7)</f>
        <v/>
      </c>
      <c r="T7">
        <f>-'1 Les hypotheses'!$B$5</f>
        <v/>
      </c>
      <c r="U7">
        <f>('1 Les hypotheses'!$B$5*'1 Les hypotheses'!$B$7*IF(1&gt;=$D$7,$C$7,1)*IF(1=1,(12-$B$7)/12,1))*(1-$H$7)</f>
        <v/>
      </c>
      <c r="V7">
        <f>('1 Les hypotheses'!$B$5*'1 Les hypotheses'!$B$7*IF(2&gt;=$D$7,$C$7,1)*IF(2=1,(12-$B$7)/12,1))*(1-$H$7)</f>
        <v/>
      </c>
      <c r="W7">
        <f>('1 Les hypotheses'!$B$5*'1 Les hypotheses'!$B$7*IF(3&gt;=$D$7,$C$7,1)*IF(3=1,(12-$B$7)/12,1))*(1-$H$7)</f>
        <v/>
      </c>
      <c r="X7">
        <f>('1 Les hypotheses'!$B$5*'1 Les hypotheses'!$B$7*IF(4&gt;=$D$7,$C$7,1)*IF(4=1,(12-$B$7)/12,1))*(1-$H$7)</f>
        <v/>
      </c>
      <c r="Y7">
        <f>('1 Les hypotheses'!$B$5*'1 Les hypotheses'!$B$7*IF(5&gt;=$D$7,$C$7,1)*IF(5=1,(12-$B$7)/12,1))*(1-$H$7)</f>
        <v/>
      </c>
      <c r="Z7">
        <f>('1 Les hypotheses'!$B$5*'1 Les hypotheses'!$B$7*IF(6&gt;=$D$7,$C$7,1)*IF(6=1,(12-$B$7)/12,1))*(1-$H$7)</f>
        <v/>
      </c>
      <c r="AA7">
        <f>('1 Les hypotheses'!$B$5*'1 Les hypotheses'!$B$7*IF(7&gt;=$D$7,$C$7,1)*IF(7=1,(12-$B$7)/12,1))*(1-$H$7)</f>
        <v/>
      </c>
      <c r="AB7">
        <f>('1 Les hypotheses'!$B$5*'1 Les hypotheses'!$B$7*IF(8&gt;=$D$7,$C$7,1)*IF(8=1,(12-$B$7)/12,1))*(1-$H$7)</f>
        <v/>
      </c>
      <c r="AC7">
        <f>('1 Les hypotheses'!$B$5*'1 Les hypotheses'!$B$7*IF(9&gt;=$D$7,$C$7,1)*IF(9=1,(12-$B$7)/12,1))*(1-$H$7)</f>
        <v/>
      </c>
      <c r="AD7">
        <f>('1 Les hypotheses'!$B$5*'1 Les hypotheses'!$B$7*IF(10&gt;=$D$7,$C$7,1)*IF(10=1,(12-$B$7)/12,1))*(1-$H$7)+'1 Les hypotheses'!$B$34*(1+$E$7)*(1+$F$7)^9*(1-$G$7)</f>
        <v/>
      </c>
    </row>
    <row r="8">
      <c r="A8" t="inlineStr">
        <is>
          <t>§ 8.2  distribution -10 % des l'annee 3</t>
        </is>
      </c>
      <c r="B8" s="5" t="n">
        <v>0</v>
      </c>
      <c r="C8" s="6" t="n">
        <v>0.9</v>
      </c>
      <c r="D8" s="5" t="n">
        <v>3</v>
      </c>
      <c r="E8" s="17">
        <f>'1 Les hypotheses'!$B$9</f>
        <v/>
      </c>
      <c r="F8" s="17">
        <f>'1 Les hypotheses'!$B$9</f>
        <v/>
      </c>
      <c r="G8" s="6" t="n">
        <v>0</v>
      </c>
      <c r="H8" s="18">
        <f>'1 Les hypotheses'!$B$8</f>
        <v/>
      </c>
      <c r="I8" s="11">
        <f>SUM(T8:AD8)</f>
        <v/>
      </c>
      <c r="J8" s="19">
        <f>IRR(T8:AD8)</f>
        <v/>
      </c>
      <c r="T8">
        <f>-'1 Les hypotheses'!$B$5</f>
        <v/>
      </c>
      <c r="U8">
        <f>('1 Les hypotheses'!$B$5*'1 Les hypotheses'!$B$7*IF(1&gt;=$D$8,$C$8,1)*IF(1=1,(12-$B$8)/12,1))*(1-$H$8)</f>
        <v/>
      </c>
      <c r="V8">
        <f>('1 Les hypotheses'!$B$5*'1 Les hypotheses'!$B$7*IF(2&gt;=$D$8,$C$8,1)*IF(2=1,(12-$B$8)/12,1))*(1-$H$8)</f>
        <v/>
      </c>
      <c r="W8">
        <f>('1 Les hypotheses'!$B$5*'1 Les hypotheses'!$B$7*IF(3&gt;=$D$8,$C$8,1)*IF(3=1,(12-$B$8)/12,1))*(1-$H$8)</f>
        <v/>
      </c>
      <c r="X8">
        <f>('1 Les hypotheses'!$B$5*'1 Les hypotheses'!$B$7*IF(4&gt;=$D$8,$C$8,1)*IF(4=1,(12-$B$8)/12,1))*(1-$H$8)</f>
        <v/>
      </c>
      <c r="Y8">
        <f>('1 Les hypotheses'!$B$5*'1 Les hypotheses'!$B$7*IF(5&gt;=$D$8,$C$8,1)*IF(5=1,(12-$B$8)/12,1))*(1-$H$8)</f>
        <v/>
      </c>
      <c r="Z8">
        <f>('1 Les hypotheses'!$B$5*'1 Les hypotheses'!$B$7*IF(6&gt;=$D$8,$C$8,1)*IF(6=1,(12-$B$8)/12,1))*(1-$H$8)</f>
        <v/>
      </c>
      <c r="AA8">
        <f>('1 Les hypotheses'!$B$5*'1 Les hypotheses'!$B$7*IF(7&gt;=$D$8,$C$8,1)*IF(7=1,(12-$B$8)/12,1))*(1-$H$8)</f>
        <v/>
      </c>
      <c r="AB8">
        <f>('1 Les hypotheses'!$B$5*'1 Les hypotheses'!$B$7*IF(8&gt;=$D$8,$C$8,1)*IF(8=1,(12-$B$8)/12,1))*(1-$H$8)</f>
        <v/>
      </c>
      <c r="AC8">
        <f>('1 Les hypotheses'!$B$5*'1 Les hypotheses'!$B$7*IF(9&gt;=$D$8,$C$8,1)*IF(9=1,(12-$B$8)/12,1))*(1-$H$8)</f>
        <v/>
      </c>
      <c r="AD8">
        <f>('1 Les hypotheses'!$B$5*'1 Les hypotheses'!$B$7*IF(10&gt;=$D$8,$C$8,1)*IF(10=1,(12-$B$8)/12,1))*(1-$H$8)+'1 Les hypotheses'!$B$34*(1+$E$8)*(1+$F$8)^9*(1-$G$8)</f>
        <v/>
      </c>
    </row>
    <row r="9">
      <c r="A9" t="inlineStr">
        <is>
          <t>§ 8.2  distribution -20 % des l'annee 3</t>
        </is>
      </c>
      <c r="B9" s="5" t="n">
        <v>0</v>
      </c>
      <c r="C9" s="6" t="n">
        <v>0.8</v>
      </c>
      <c r="D9" s="5" t="n">
        <v>3</v>
      </c>
      <c r="E9" s="17">
        <f>'1 Les hypotheses'!$B$9</f>
        <v/>
      </c>
      <c r="F9" s="17">
        <f>'1 Les hypotheses'!$B$9</f>
        <v/>
      </c>
      <c r="G9" s="6" t="n">
        <v>0</v>
      </c>
      <c r="H9" s="18">
        <f>'1 Les hypotheses'!$B$8</f>
        <v/>
      </c>
      <c r="I9" s="11">
        <f>SUM(T9:AD9)</f>
        <v/>
      </c>
      <c r="J9" s="19">
        <f>IRR(T9:AD9)</f>
        <v/>
      </c>
      <c r="T9">
        <f>-'1 Les hypotheses'!$B$5</f>
        <v/>
      </c>
      <c r="U9">
        <f>('1 Les hypotheses'!$B$5*'1 Les hypotheses'!$B$7*IF(1&gt;=$D$9,$C$9,1)*IF(1=1,(12-$B$9)/12,1))*(1-$H$9)</f>
        <v/>
      </c>
      <c r="V9">
        <f>('1 Les hypotheses'!$B$5*'1 Les hypotheses'!$B$7*IF(2&gt;=$D$9,$C$9,1)*IF(2=1,(12-$B$9)/12,1))*(1-$H$9)</f>
        <v/>
      </c>
      <c r="W9">
        <f>('1 Les hypotheses'!$B$5*'1 Les hypotheses'!$B$7*IF(3&gt;=$D$9,$C$9,1)*IF(3=1,(12-$B$9)/12,1))*(1-$H$9)</f>
        <v/>
      </c>
      <c r="X9">
        <f>('1 Les hypotheses'!$B$5*'1 Les hypotheses'!$B$7*IF(4&gt;=$D$9,$C$9,1)*IF(4=1,(12-$B$9)/12,1))*(1-$H$9)</f>
        <v/>
      </c>
      <c r="Y9">
        <f>('1 Les hypotheses'!$B$5*'1 Les hypotheses'!$B$7*IF(5&gt;=$D$9,$C$9,1)*IF(5=1,(12-$B$9)/12,1))*(1-$H$9)</f>
        <v/>
      </c>
      <c r="Z9">
        <f>('1 Les hypotheses'!$B$5*'1 Les hypotheses'!$B$7*IF(6&gt;=$D$9,$C$9,1)*IF(6=1,(12-$B$9)/12,1))*(1-$H$9)</f>
        <v/>
      </c>
      <c r="AA9">
        <f>('1 Les hypotheses'!$B$5*'1 Les hypotheses'!$B$7*IF(7&gt;=$D$9,$C$9,1)*IF(7=1,(12-$B$9)/12,1))*(1-$H$9)</f>
        <v/>
      </c>
      <c r="AB9">
        <f>('1 Les hypotheses'!$B$5*'1 Les hypotheses'!$B$7*IF(8&gt;=$D$9,$C$9,1)*IF(8=1,(12-$B$9)/12,1))*(1-$H$9)</f>
        <v/>
      </c>
      <c r="AC9">
        <f>('1 Les hypotheses'!$B$5*'1 Les hypotheses'!$B$7*IF(9&gt;=$D$9,$C$9,1)*IF(9=1,(12-$B$9)/12,1))*(1-$H$9)</f>
        <v/>
      </c>
      <c r="AD9">
        <f>('1 Les hypotheses'!$B$5*'1 Les hypotheses'!$B$7*IF(10&gt;=$D$9,$C$9,1)*IF(10=1,(12-$B$9)/12,1))*(1-$H$9)+'1 Les hypotheses'!$B$34*(1+$E$9)*(1+$F$9)^9*(1-$G$9)</f>
        <v/>
      </c>
    </row>
    <row r="10">
      <c r="A10" t="inlineStr">
        <is>
          <t>§ 8.3  prix de part stable</t>
        </is>
      </c>
      <c r="B10" s="5" t="n">
        <v>0</v>
      </c>
      <c r="C10" s="6" t="n">
        <v>1</v>
      </c>
      <c r="D10" s="5" t="n">
        <v>3</v>
      </c>
      <c r="E10" s="7" t="n">
        <v>0</v>
      </c>
      <c r="F10" s="7" t="n">
        <v>0</v>
      </c>
      <c r="G10" s="6" t="n">
        <v>0</v>
      </c>
      <c r="H10" s="18">
        <f>'1 Les hypotheses'!$B$8</f>
        <v/>
      </c>
      <c r="I10" s="11">
        <f>SUM(T10:AD10)</f>
        <v/>
      </c>
      <c r="J10" s="19">
        <f>IRR(T10:AD10)</f>
        <v/>
      </c>
      <c r="T10">
        <f>-'1 Les hypotheses'!$B$5</f>
        <v/>
      </c>
      <c r="U10">
        <f>('1 Les hypotheses'!$B$5*'1 Les hypotheses'!$B$7*IF(1&gt;=$D$10,$C$10,1)*IF(1=1,(12-$B$10)/12,1))*(1-$H$10)</f>
        <v/>
      </c>
      <c r="V10">
        <f>('1 Les hypotheses'!$B$5*'1 Les hypotheses'!$B$7*IF(2&gt;=$D$10,$C$10,1)*IF(2=1,(12-$B$10)/12,1))*(1-$H$10)</f>
        <v/>
      </c>
      <c r="W10">
        <f>('1 Les hypotheses'!$B$5*'1 Les hypotheses'!$B$7*IF(3&gt;=$D$10,$C$10,1)*IF(3=1,(12-$B$10)/12,1))*(1-$H$10)</f>
        <v/>
      </c>
      <c r="X10">
        <f>('1 Les hypotheses'!$B$5*'1 Les hypotheses'!$B$7*IF(4&gt;=$D$10,$C$10,1)*IF(4=1,(12-$B$10)/12,1))*(1-$H$10)</f>
        <v/>
      </c>
      <c r="Y10">
        <f>('1 Les hypotheses'!$B$5*'1 Les hypotheses'!$B$7*IF(5&gt;=$D$10,$C$10,1)*IF(5=1,(12-$B$10)/12,1))*(1-$H$10)</f>
        <v/>
      </c>
      <c r="Z10">
        <f>('1 Les hypotheses'!$B$5*'1 Les hypotheses'!$B$7*IF(6&gt;=$D$10,$C$10,1)*IF(6=1,(12-$B$10)/12,1))*(1-$H$10)</f>
        <v/>
      </c>
      <c r="AA10">
        <f>('1 Les hypotheses'!$B$5*'1 Les hypotheses'!$B$7*IF(7&gt;=$D$10,$C$10,1)*IF(7=1,(12-$B$10)/12,1))*(1-$H$10)</f>
        <v/>
      </c>
      <c r="AB10">
        <f>('1 Les hypotheses'!$B$5*'1 Les hypotheses'!$B$7*IF(8&gt;=$D$10,$C$10,1)*IF(8=1,(12-$B$10)/12,1))*(1-$H$10)</f>
        <v/>
      </c>
      <c r="AC10">
        <f>('1 Les hypotheses'!$B$5*'1 Les hypotheses'!$B$7*IF(9&gt;=$D$10,$C$10,1)*IF(9=1,(12-$B$10)/12,1))*(1-$H$10)</f>
        <v/>
      </c>
      <c r="AD10">
        <f>('1 Les hypotheses'!$B$5*'1 Les hypotheses'!$B$7*IF(10&gt;=$D$10,$C$10,1)*IF(10=1,(12-$B$10)/12,1))*(1-$H$10)+'1 Les hypotheses'!$B$34*(1+$E$10)*(1+$F$10)^9*(1-$G$10)</f>
        <v/>
      </c>
    </row>
    <row r="11">
      <c r="A11" t="inlineStr">
        <is>
          <t>§ 8.3  baisse -10 % puis stabilisation</t>
        </is>
      </c>
      <c r="B11" s="5" t="n">
        <v>0</v>
      </c>
      <c r="C11" s="6" t="n">
        <v>1</v>
      </c>
      <c r="D11" s="5" t="n">
        <v>3</v>
      </c>
      <c r="E11" s="7" t="n">
        <v>-0.1</v>
      </c>
      <c r="F11" s="7" t="n">
        <v>0</v>
      </c>
      <c r="G11" s="6" t="n">
        <v>0</v>
      </c>
      <c r="H11" s="18">
        <f>'1 Les hypotheses'!$B$8</f>
        <v/>
      </c>
      <c r="I11" s="11">
        <f>SUM(T11:AD11)</f>
        <v/>
      </c>
      <c r="J11" s="19">
        <f>IRR(T11:AD11)</f>
        <v/>
      </c>
      <c r="T11">
        <f>-'1 Les hypotheses'!$B$5</f>
        <v/>
      </c>
      <c r="U11">
        <f>('1 Les hypotheses'!$B$5*'1 Les hypotheses'!$B$7*IF(1&gt;=$D$11,$C$11,1)*IF(1=1,(12-$B$11)/12,1))*(1-$H$11)</f>
        <v/>
      </c>
      <c r="V11">
        <f>('1 Les hypotheses'!$B$5*'1 Les hypotheses'!$B$7*IF(2&gt;=$D$11,$C$11,1)*IF(2=1,(12-$B$11)/12,1))*(1-$H$11)</f>
        <v/>
      </c>
      <c r="W11">
        <f>('1 Les hypotheses'!$B$5*'1 Les hypotheses'!$B$7*IF(3&gt;=$D$11,$C$11,1)*IF(3=1,(12-$B$11)/12,1))*(1-$H$11)</f>
        <v/>
      </c>
      <c r="X11">
        <f>('1 Les hypotheses'!$B$5*'1 Les hypotheses'!$B$7*IF(4&gt;=$D$11,$C$11,1)*IF(4=1,(12-$B$11)/12,1))*(1-$H$11)</f>
        <v/>
      </c>
      <c r="Y11">
        <f>('1 Les hypotheses'!$B$5*'1 Les hypotheses'!$B$7*IF(5&gt;=$D$11,$C$11,1)*IF(5=1,(12-$B$11)/12,1))*(1-$H$11)</f>
        <v/>
      </c>
      <c r="Z11">
        <f>('1 Les hypotheses'!$B$5*'1 Les hypotheses'!$B$7*IF(6&gt;=$D$11,$C$11,1)*IF(6=1,(12-$B$11)/12,1))*(1-$H$11)</f>
        <v/>
      </c>
      <c r="AA11">
        <f>('1 Les hypotheses'!$B$5*'1 Les hypotheses'!$B$7*IF(7&gt;=$D$11,$C$11,1)*IF(7=1,(12-$B$11)/12,1))*(1-$H$11)</f>
        <v/>
      </c>
      <c r="AB11">
        <f>('1 Les hypotheses'!$B$5*'1 Les hypotheses'!$B$7*IF(8&gt;=$D$11,$C$11,1)*IF(8=1,(12-$B$11)/12,1))*(1-$H$11)</f>
        <v/>
      </c>
      <c r="AC11">
        <f>('1 Les hypotheses'!$B$5*'1 Les hypotheses'!$B$7*IF(9&gt;=$D$11,$C$11,1)*IF(9=1,(12-$B$11)/12,1))*(1-$H$11)</f>
        <v/>
      </c>
      <c r="AD11">
        <f>('1 Les hypotheses'!$B$5*'1 Les hypotheses'!$B$7*IF(10&gt;=$D$11,$C$11,1)*IF(10=1,(12-$B$11)/12,1))*(1-$H$11)+'1 Les hypotheses'!$B$34*(1+$E$11)*(1+$F$11)^9*(1-$G$11)</f>
        <v/>
      </c>
    </row>
    <row r="12">
      <c r="A12" t="inlineStr">
        <is>
          <t>§ 8.3  baisse -10 % puis +1 %</t>
        </is>
      </c>
      <c r="B12" s="5" t="n">
        <v>0</v>
      </c>
      <c r="C12" s="6" t="n">
        <v>1</v>
      </c>
      <c r="D12" s="5" t="n">
        <v>3</v>
      </c>
      <c r="E12" s="7" t="n">
        <v>-0.1</v>
      </c>
      <c r="F12" s="7" t="n">
        <v>0.01</v>
      </c>
      <c r="G12" s="6" t="n">
        <v>0</v>
      </c>
      <c r="H12" s="18">
        <f>'1 Les hypotheses'!$B$8</f>
        <v/>
      </c>
      <c r="I12" s="11">
        <f>SUM(T12:AD12)</f>
        <v/>
      </c>
      <c r="J12" s="19">
        <f>IRR(T12:AD12)</f>
        <v/>
      </c>
      <c r="T12">
        <f>-'1 Les hypotheses'!$B$5</f>
        <v/>
      </c>
      <c r="U12">
        <f>('1 Les hypotheses'!$B$5*'1 Les hypotheses'!$B$7*IF(1&gt;=$D$12,$C$12,1)*IF(1=1,(12-$B$12)/12,1))*(1-$H$12)</f>
        <v/>
      </c>
      <c r="V12">
        <f>('1 Les hypotheses'!$B$5*'1 Les hypotheses'!$B$7*IF(2&gt;=$D$12,$C$12,1)*IF(2=1,(12-$B$12)/12,1))*(1-$H$12)</f>
        <v/>
      </c>
      <c r="W12">
        <f>('1 Les hypotheses'!$B$5*'1 Les hypotheses'!$B$7*IF(3&gt;=$D$12,$C$12,1)*IF(3=1,(12-$B$12)/12,1))*(1-$H$12)</f>
        <v/>
      </c>
      <c r="X12">
        <f>('1 Les hypotheses'!$B$5*'1 Les hypotheses'!$B$7*IF(4&gt;=$D$12,$C$12,1)*IF(4=1,(12-$B$12)/12,1))*(1-$H$12)</f>
        <v/>
      </c>
      <c r="Y12">
        <f>('1 Les hypotheses'!$B$5*'1 Les hypotheses'!$B$7*IF(5&gt;=$D$12,$C$12,1)*IF(5=1,(12-$B$12)/12,1))*(1-$H$12)</f>
        <v/>
      </c>
      <c r="Z12">
        <f>('1 Les hypotheses'!$B$5*'1 Les hypotheses'!$B$7*IF(6&gt;=$D$12,$C$12,1)*IF(6=1,(12-$B$12)/12,1))*(1-$H$12)</f>
        <v/>
      </c>
      <c r="AA12">
        <f>('1 Les hypotheses'!$B$5*'1 Les hypotheses'!$B$7*IF(7&gt;=$D$12,$C$12,1)*IF(7=1,(12-$B$12)/12,1))*(1-$H$12)</f>
        <v/>
      </c>
      <c r="AB12">
        <f>('1 Les hypotheses'!$B$5*'1 Les hypotheses'!$B$7*IF(8&gt;=$D$12,$C$12,1)*IF(8=1,(12-$B$12)/12,1))*(1-$H$12)</f>
        <v/>
      </c>
      <c r="AC12">
        <f>('1 Les hypotheses'!$B$5*'1 Les hypotheses'!$B$7*IF(9&gt;=$D$12,$C$12,1)*IF(9=1,(12-$B$12)/12,1))*(1-$H$12)</f>
        <v/>
      </c>
      <c r="AD12">
        <f>('1 Les hypotheses'!$B$5*'1 Les hypotheses'!$B$7*IF(10&gt;=$D$12,$C$12,1)*IF(10=1,(12-$B$12)/12,1))*(1-$H$12)+'1 Les hypotheses'!$B$34*(1+$E$12)*(1+$F$12)^9*(1-$G$12)</f>
        <v/>
      </c>
    </row>
    <row r="13">
      <c r="A13" t="inlineStr">
        <is>
          <t>§ 8.4  decote de sortie de 5 %</t>
        </is>
      </c>
      <c r="B13" s="5" t="n">
        <v>0</v>
      </c>
      <c r="C13" s="6" t="n">
        <v>1</v>
      </c>
      <c r="D13" s="5" t="n">
        <v>3</v>
      </c>
      <c r="E13" s="17">
        <f>'1 Les hypotheses'!$B$9</f>
        <v/>
      </c>
      <c r="F13" s="17">
        <f>'1 Les hypotheses'!$B$9</f>
        <v/>
      </c>
      <c r="G13" s="6" t="n">
        <v>0.05</v>
      </c>
      <c r="H13" s="18">
        <f>'1 Les hypotheses'!$B$8</f>
        <v/>
      </c>
      <c r="I13" s="11">
        <f>SUM(T13:AD13)</f>
        <v/>
      </c>
      <c r="J13" s="19">
        <f>IRR(T13:AD13)</f>
        <v/>
      </c>
      <c r="T13">
        <f>-'1 Les hypotheses'!$B$5</f>
        <v/>
      </c>
      <c r="U13">
        <f>('1 Les hypotheses'!$B$5*'1 Les hypotheses'!$B$7*IF(1&gt;=$D$13,$C$13,1)*IF(1=1,(12-$B$13)/12,1))*(1-$H$13)</f>
        <v/>
      </c>
      <c r="V13">
        <f>('1 Les hypotheses'!$B$5*'1 Les hypotheses'!$B$7*IF(2&gt;=$D$13,$C$13,1)*IF(2=1,(12-$B$13)/12,1))*(1-$H$13)</f>
        <v/>
      </c>
      <c r="W13">
        <f>('1 Les hypotheses'!$B$5*'1 Les hypotheses'!$B$7*IF(3&gt;=$D$13,$C$13,1)*IF(3=1,(12-$B$13)/12,1))*(1-$H$13)</f>
        <v/>
      </c>
      <c r="X13">
        <f>('1 Les hypotheses'!$B$5*'1 Les hypotheses'!$B$7*IF(4&gt;=$D$13,$C$13,1)*IF(4=1,(12-$B$13)/12,1))*(1-$H$13)</f>
        <v/>
      </c>
      <c r="Y13">
        <f>('1 Les hypotheses'!$B$5*'1 Les hypotheses'!$B$7*IF(5&gt;=$D$13,$C$13,1)*IF(5=1,(12-$B$13)/12,1))*(1-$H$13)</f>
        <v/>
      </c>
      <c r="Z13">
        <f>('1 Les hypotheses'!$B$5*'1 Les hypotheses'!$B$7*IF(6&gt;=$D$13,$C$13,1)*IF(6=1,(12-$B$13)/12,1))*(1-$H$13)</f>
        <v/>
      </c>
      <c r="AA13">
        <f>('1 Les hypotheses'!$B$5*'1 Les hypotheses'!$B$7*IF(7&gt;=$D$13,$C$13,1)*IF(7=1,(12-$B$13)/12,1))*(1-$H$13)</f>
        <v/>
      </c>
      <c r="AB13">
        <f>('1 Les hypotheses'!$B$5*'1 Les hypotheses'!$B$7*IF(8&gt;=$D$13,$C$13,1)*IF(8=1,(12-$B$13)/12,1))*(1-$H$13)</f>
        <v/>
      </c>
      <c r="AC13">
        <f>('1 Les hypotheses'!$B$5*'1 Les hypotheses'!$B$7*IF(9&gt;=$D$13,$C$13,1)*IF(9=1,(12-$B$13)/12,1))*(1-$H$13)</f>
        <v/>
      </c>
      <c r="AD13">
        <f>('1 Les hypotheses'!$B$5*'1 Les hypotheses'!$B$7*IF(10&gt;=$D$13,$C$13,1)*IF(10=1,(12-$B$13)/12,1))*(1-$H$13)+'1 Les hypotheses'!$B$34*(1+$E$13)*(1+$F$13)^9*(1-$G$13)</f>
        <v/>
      </c>
    </row>
    <row r="14">
      <c r="A14" t="inlineStr">
        <is>
          <t>§ 8.4  decote de sortie de 10 %</t>
        </is>
      </c>
      <c r="B14" s="5" t="n">
        <v>0</v>
      </c>
      <c r="C14" s="6" t="n">
        <v>1</v>
      </c>
      <c r="D14" s="5" t="n">
        <v>3</v>
      </c>
      <c r="E14" s="17">
        <f>'1 Les hypotheses'!$B$9</f>
        <v/>
      </c>
      <c r="F14" s="17">
        <f>'1 Les hypotheses'!$B$9</f>
        <v/>
      </c>
      <c r="G14" s="6" t="n">
        <v>0.1</v>
      </c>
      <c r="H14" s="18">
        <f>'1 Les hypotheses'!$B$8</f>
        <v/>
      </c>
      <c r="I14" s="11">
        <f>SUM(T14:AD14)</f>
        <v/>
      </c>
      <c r="J14" s="19">
        <f>IRR(T14:AD14)</f>
        <v/>
      </c>
      <c r="T14">
        <f>-'1 Les hypotheses'!$B$5</f>
        <v/>
      </c>
      <c r="U14">
        <f>('1 Les hypotheses'!$B$5*'1 Les hypotheses'!$B$7*IF(1&gt;=$D$14,$C$14,1)*IF(1=1,(12-$B$14)/12,1))*(1-$H$14)</f>
        <v/>
      </c>
      <c r="V14">
        <f>('1 Les hypotheses'!$B$5*'1 Les hypotheses'!$B$7*IF(2&gt;=$D$14,$C$14,1)*IF(2=1,(12-$B$14)/12,1))*(1-$H$14)</f>
        <v/>
      </c>
      <c r="W14">
        <f>('1 Les hypotheses'!$B$5*'1 Les hypotheses'!$B$7*IF(3&gt;=$D$14,$C$14,1)*IF(3=1,(12-$B$14)/12,1))*(1-$H$14)</f>
        <v/>
      </c>
      <c r="X14">
        <f>('1 Les hypotheses'!$B$5*'1 Les hypotheses'!$B$7*IF(4&gt;=$D$14,$C$14,1)*IF(4=1,(12-$B$14)/12,1))*(1-$H$14)</f>
        <v/>
      </c>
      <c r="Y14">
        <f>('1 Les hypotheses'!$B$5*'1 Les hypotheses'!$B$7*IF(5&gt;=$D$14,$C$14,1)*IF(5=1,(12-$B$14)/12,1))*(1-$H$14)</f>
        <v/>
      </c>
      <c r="Z14">
        <f>('1 Les hypotheses'!$B$5*'1 Les hypotheses'!$B$7*IF(6&gt;=$D$14,$C$14,1)*IF(6=1,(12-$B$14)/12,1))*(1-$H$14)</f>
        <v/>
      </c>
      <c r="AA14">
        <f>('1 Les hypotheses'!$B$5*'1 Les hypotheses'!$B$7*IF(7&gt;=$D$14,$C$14,1)*IF(7=1,(12-$B$14)/12,1))*(1-$H$14)</f>
        <v/>
      </c>
      <c r="AB14">
        <f>('1 Les hypotheses'!$B$5*'1 Les hypotheses'!$B$7*IF(8&gt;=$D$14,$C$14,1)*IF(8=1,(12-$B$14)/12,1))*(1-$H$14)</f>
        <v/>
      </c>
      <c r="AC14">
        <f>('1 Les hypotheses'!$B$5*'1 Les hypotheses'!$B$7*IF(9&gt;=$D$14,$C$14,1)*IF(9=1,(12-$B$14)/12,1))*(1-$H$14)</f>
        <v/>
      </c>
      <c r="AD14">
        <f>('1 Les hypotheses'!$B$5*'1 Les hypotheses'!$B$7*IF(10&gt;=$D$14,$C$14,1)*IF(10=1,(12-$B$14)/12,1))*(1-$H$14)+'1 Les hypotheses'!$B$34*(1+$E$14)*(1+$F$14)^9*(1-$G$14)</f>
        <v/>
      </c>
    </row>
    <row r="15">
      <c r="A15" t="inlineStr">
        <is>
          <t>§ 8.5  impot ramene aux seuls prelevements sociaux</t>
        </is>
      </c>
      <c r="B15" s="5" t="n">
        <v>0</v>
      </c>
      <c r="C15" s="6" t="n">
        <v>1</v>
      </c>
      <c r="D15" s="5" t="n">
        <v>3</v>
      </c>
      <c r="E15" s="17">
        <f>'1 Les hypotheses'!$B$9</f>
        <v/>
      </c>
      <c r="F15" s="17">
        <f>'1 Les hypotheses'!$B$9</f>
        <v/>
      </c>
      <c r="G15" s="6" t="n">
        <v>0</v>
      </c>
      <c r="H15" s="6" t="n">
        <v>0.172</v>
      </c>
      <c r="I15" s="11">
        <f>SUM(T15:AD15)</f>
        <v/>
      </c>
      <c r="J15" s="19">
        <f>IRR(T15:AD15)</f>
        <v/>
      </c>
      <c r="T15">
        <f>-'1 Les hypotheses'!$B$5</f>
        <v/>
      </c>
      <c r="U15">
        <f>('1 Les hypotheses'!$B$5*'1 Les hypotheses'!$B$7*IF(1&gt;=$D$15,$C$15,1)*IF(1=1,(12-$B$15)/12,1))*(1-$H$15)</f>
        <v/>
      </c>
      <c r="V15">
        <f>('1 Les hypotheses'!$B$5*'1 Les hypotheses'!$B$7*IF(2&gt;=$D$15,$C$15,1)*IF(2=1,(12-$B$15)/12,1))*(1-$H$15)</f>
        <v/>
      </c>
      <c r="W15">
        <f>('1 Les hypotheses'!$B$5*'1 Les hypotheses'!$B$7*IF(3&gt;=$D$15,$C$15,1)*IF(3=1,(12-$B$15)/12,1))*(1-$H$15)</f>
        <v/>
      </c>
      <c r="X15">
        <f>('1 Les hypotheses'!$B$5*'1 Les hypotheses'!$B$7*IF(4&gt;=$D$15,$C$15,1)*IF(4=1,(12-$B$15)/12,1))*(1-$H$15)</f>
        <v/>
      </c>
      <c r="Y15">
        <f>('1 Les hypotheses'!$B$5*'1 Les hypotheses'!$B$7*IF(5&gt;=$D$15,$C$15,1)*IF(5=1,(12-$B$15)/12,1))*(1-$H$15)</f>
        <v/>
      </c>
      <c r="Z15">
        <f>('1 Les hypotheses'!$B$5*'1 Les hypotheses'!$B$7*IF(6&gt;=$D$15,$C$15,1)*IF(6=1,(12-$B$15)/12,1))*(1-$H$15)</f>
        <v/>
      </c>
      <c r="AA15">
        <f>('1 Les hypotheses'!$B$5*'1 Les hypotheses'!$B$7*IF(7&gt;=$D$15,$C$15,1)*IF(7=1,(12-$B$15)/12,1))*(1-$H$15)</f>
        <v/>
      </c>
      <c r="AB15">
        <f>('1 Les hypotheses'!$B$5*'1 Les hypotheses'!$B$7*IF(8&gt;=$D$15,$C$15,1)*IF(8=1,(12-$B$15)/12,1))*(1-$H$15)</f>
        <v/>
      </c>
      <c r="AC15">
        <f>('1 Les hypotheses'!$B$5*'1 Les hypotheses'!$B$7*IF(9&gt;=$D$15,$C$15,1)*IF(9=1,(12-$B$15)/12,1))*(1-$H$15)</f>
        <v/>
      </c>
      <c r="AD15">
        <f>('1 Les hypotheses'!$B$5*'1 Les hypotheses'!$B$7*IF(10&gt;=$D$15,$C$15,1)*IF(10=1,(12-$B$15)/12,1))*(1-$H$15)+'1 Les hypotheses'!$B$34*(1+$E$15)*(1+$F$15)^9*(1-$G$15)</f>
        <v/>
      </c>
    </row>
    <row r="16">
      <c r="A16" t="inlineStr">
        <is>
          <t>§ 8.5  impot a 58,2 %</t>
        </is>
      </c>
      <c r="B16" s="5" t="n">
        <v>0</v>
      </c>
      <c r="C16" s="6" t="n">
        <v>1</v>
      </c>
      <c r="D16" s="5" t="n">
        <v>3</v>
      </c>
      <c r="E16" s="17">
        <f>'1 Les hypotheses'!$B$9</f>
        <v/>
      </c>
      <c r="F16" s="17">
        <f>'1 Les hypotheses'!$B$9</f>
        <v/>
      </c>
      <c r="G16" s="6" t="n">
        <v>0</v>
      </c>
      <c r="H16" s="6" t="n">
        <v>0.582</v>
      </c>
      <c r="I16" s="11">
        <f>SUM(T16:AD16)</f>
        <v/>
      </c>
      <c r="J16" s="19">
        <f>IRR(T16:AD16)</f>
        <v/>
      </c>
      <c r="T16">
        <f>-'1 Les hypotheses'!$B$5</f>
        <v/>
      </c>
      <c r="U16">
        <f>('1 Les hypotheses'!$B$5*'1 Les hypotheses'!$B$7*IF(1&gt;=$D$16,$C$16,1)*IF(1=1,(12-$B$16)/12,1))*(1-$H$16)</f>
        <v/>
      </c>
      <c r="V16">
        <f>('1 Les hypotheses'!$B$5*'1 Les hypotheses'!$B$7*IF(2&gt;=$D$16,$C$16,1)*IF(2=1,(12-$B$16)/12,1))*(1-$H$16)</f>
        <v/>
      </c>
      <c r="W16">
        <f>('1 Les hypotheses'!$B$5*'1 Les hypotheses'!$B$7*IF(3&gt;=$D$16,$C$16,1)*IF(3=1,(12-$B$16)/12,1))*(1-$H$16)</f>
        <v/>
      </c>
      <c r="X16">
        <f>('1 Les hypotheses'!$B$5*'1 Les hypotheses'!$B$7*IF(4&gt;=$D$16,$C$16,1)*IF(4=1,(12-$B$16)/12,1))*(1-$H$16)</f>
        <v/>
      </c>
      <c r="Y16">
        <f>('1 Les hypotheses'!$B$5*'1 Les hypotheses'!$B$7*IF(5&gt;=$D$16,$C$16,1)*IF(5=1,(12-$B$16)/12,1))*(1-$H$16)</f>
        <v/>
      </c>
      <c r="Z16">
        <f>('1 Les hypotheses'!$B$5*'1 Les hypotheses'!$B$7*IF(6&gt;=$D$16,$C$16,1)*IF(6=1,(12-$B$16)/12,1))*(1-$H$16)</f>
        <v/>
      </c>
      <c r="AA16">
        <f>('1 Les hypotheses'!$B$5*'1 Les hypotheses'!$B$7*IF(7&gt;=$D$16,$C$16,1)*IF(7=1,(12-$B$16)/12,1))*(1-$H$16)</f>
        <v/>
      </c>
      <c r="AB16">
        <f>('1 Les hypotheses'!$B$5*'1 Les hypotheses'!$B$7*IF(8&gt;=$D$16,$C$16,1)*IF(8=1,(12-$B$16)/12,1))*(1-$H$16)</f>
        <v/>
      </c>
      <c r="AC16">
        <f>('1 Les hypotheses'!$B$5*'1 Les hypotheses'!$B$7*IF(9&gt;=$D$16,$C$16,1)*IF(9=1,(12-$B$16)/12,1))*(1-$H$16)</f>
        <v/>
      </c>
      <c r="AD16">
        <f>('1 Les hypotheses'!$B$5*'1 Les hypotheses'!$B$7*IF(10&gt;=$D$16,$C$16,1)*IF(10=1,(12-$B$16)/12,1))*(1-$H$16)+'1 Les hypotheses'!$B$34*(1+$E$16)*(1+$F$16)^9*(1-$G$16)</f>
        <v/>
      </c>
    </row>
    <row r="17">
      <c r="A17" t="inlineStr">
        <is>
          <t>LES CINQ ENSEMBLE (valeurs du blanc 1)</t>
        </is>
      </c>
      <c r="B17" s="11">
        <f>'1 Les hypotheses'!$B$14</f>
        <v/>
      </c>
      <c r="C17" s="18">
        <f>1+'1 Les hypotheses'!$B$15</f>
        <v/>
      </c>
      <c r="D17" s="11">
        <f>'1 Les hypotheses'!$B$16</f>
        <v/>
      </c>
      <c r="E17" s="17">
        <f>'1 Les hypotheses'!$B$17</f>
        <v/>
      </c>
      <c r="F17" s="17">
        <f>'1 Les hypotheses'!$B$18</f>
        <v/>
      </c>
      <c r="G17" s="18">
        <f>'1 Les hypotheses'!$B$19</f>
        <v/>
      </c>
      <c r="H17" s="18">
        <f>'1 Les hypotheses'!$B$8</f>
        <v/>
      </c>
      <c r="I17" s="20">
        <f>SUM(T17:AD17)</f>
        <v/>
      </c>
      <c r="J17" s="21">
        <f>IRR(T17:AD17)</f>
        <v/>
      </c>
      <c r="T17">
        <f>-'1 Les hypotheses'!$B$5</f>
        <v/>
      </c>
      <c r="U17">
        <f>('1 Les hypotheses'!$B$5*'1 Les hypotheses'!$B$7*IF(1&gt;=$D$17,$C$17,1)*IF(1=1,(12-$B$17)/12,1))*(1-$H$17)</f>
        <v/>
      </c>
      <c r="V17">
        <f>('1 Les hypotheses'!$B$5*'1 Les hypotheses'!$B$7*IF(2&gt;=$D$17,$C$17,1)*IF(2=1,(12-$B$17)/12,1))*(1-$H$17)</f>
        <v/>
      </c>
      <c r="W17">
        <f>('1 Les hypotheses'!$B$5*'1 Les hypotheses'!$B$7*IF(3&gt;=$D$17,$C$17,1)*IF(3=1,(12-$B$17)/12,1))*(1-$H$17)</f>
        <v/>
      </c>
      <c r="X17">
        <f>('1 Les hypotheses'!$B$5*'1 Les hypotheses'!$B$7*IF(4&gt;=$D$17,$C$17,1)*IF(4=1,(12-$B$17)/12,1))*(1-$H$17)</f>
        <v/>
      </c>
      <c r="Y17">
        <f>('1 Les hypotheses'!$B$5*'1 Les hypotheses'!$B$7*IF(5&gt;=$D$17,$C$17,1)*IF(5=1,(12-$B$17)/12,1))*(1-$H$17)</f>
        <v/>
      </c>
      <c r="Z17">
        <f>('1 Les hypotheses'!$B$5*'1 Les hypotheses'!$B$7*IF(6&gt;=$D$17,$C$17,1)*IF(6=1,(12-$B$17)/12,1))*(1-$H$17)</f>
        <v/>
      </c>
      <c r="AA17">
        <f>('1 Les hypotheses'!$B$5*'1 Les hypotheses'!$B$7*IF(7&gt;=$D$17,$C$17,1)*IF(7=1,(12-$B$17)/12,1))*(1-$H$17)</f>
        <v/>
      </c>
      <c r="AB17">
        <f>('1 Les hypotheses'!$B$5*'1 Les hypotheses'!$B$7*IF(8&gt;=$D$17,$C$17,1)*IF(8=1,(12-$B$17)/12,1))*(1-$H$17)</f>
        <v/>
      </c>
      <c r="AC17">
        <f>('1 Les hypotheses'!$B$5*'1 Les hypotheses'!$B$7*IF(9&gt;=$D$17,$C$17,1)*IF(9=1,(12-$B$17)/12,1))*(1-$H$17)</f>
        <v/>
      </c>
      <c r="AD17">
        <f>('1 Les hypotheses'!$B$5*'1 Les hypotheses'!$B$7*IF(10&gt;=$D$17,$C$17,1)*IF(10=1,(12-$B$17)/12,1))*(1-$H$17)+'1 Les hypotheses'!$B$34*(1+$E$17)*(1+$F$17)^9*(1-$G$17)</f>
        <v/>
      </c>
    </row>
    <row r="20">
      <c r="A20" t="inlineStr">
        <is>
          <t>Le chapitre 6 annonce</t>
        </is>
      </c>
      <c r="B20" s="22">
        <f>J5</f>
        <v/>
      </c>
      <c r="L20" s="2" t="inlineStr">
        <is>
          <t>Le raffinement le plus couteux n'est ni les frais ni l'impot : c'est l'hypothese de prix de part. Le 2,4 % du livre repose sur la plus optimiste des trois trajectoires que le livre lui-meme demande de tester.</t>
        </is>
      </c>
    </row>
    <row r="21">
      <c r="A21" t="inlineStr">
        <is>
          <t>Les cinq raffinements ensemble</t>
        </is>
      </c>
      <c r="B21" s="22">
        <f>J17</f>
        <v/>
      </c>
    </row>
    <row r="22">
      <c r="A22" t="inlineStr">
        <is>
          <t>Ecart, en points de base</t>
        </is>
      </c>
      <c r="B22" s="23">
        <f>(J5-J17)*10000</f>
        <v/>
      </c>
    </row>
    <row r="23">
      <c r="A23" t="inlineStr">
        <is>
          <t>Le plus couteux des cinq pris seul</t>
        </is>
      </c>
      <c r="B23" s="22">
        <f>MIN(J6:J16)</f>
        <v/>
      </c>
    </row>
    <row r="24">
      <c r="A24" t="inlineStr">
        <is>
          <t>Le raffinement en question</t>
        </is>
      </c>
      <c r="B24" s="8">
        <f>INDEX(A6:A16,MATCH(B23,J6:J16,0))</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H48"/>
  <sheetViews>
    <sheetView showGridLines="0" workbookViewId="0">
      <pane ySplit="4" topLeftCell="A5" activePane="bottomLeft" state="frozen"/>
      <selection pane="bottomLeft" activeCell="A1" sqref="A1"/>
    </sheetView>
  </sheetViews>
  <sheetFormatPr baseColWidth="8" defaultRowHeight="15"/>
  <cols>
    <col width="58" customWidth="1" min="1" max="1"/>
    <col width="16" customWidth="1" min="2" max="2"/>
    <col width="16" customWidth="1" min="3" max="3"/>
    <col width="16" customWidth="1" min="4" max="4"/>
    <col width="3" customWidth="1" min="5" max="5"/>
    <col width="66" customWidth="1" min="6" max="6"/>
    <col hidden="1" width="13" customWidth="1" min="30" max="30"/>
    <col hidden="1" width="13" customWidth="1" min="31" max="31"/>
    <col hidden="1" width="13" customWidth="1" min="32" max="32"/>
    <col hidden="1" width="13" customWidth="1" min="33" max="33"/>
    <col hidden="1" width="13" customWidth="1" min="34" max="34"/>
    <col hidden="1" width="13" customWidth="1" min="35" max="35"/>
    <col hidden="1" width="13" customWidth="1" min="36" max="36"/>
    <col hidden="1" width="13" customWidth="1" min="37" max="37"/>
    <col hidden="1" width="13" customWidth="1" min="38" max="38"/>
    <col hidden="1" width="13" customWidth="1" min="39" max="39"/>
    <col hidden="1" width="13" customWidth="1" min="40" max="40"/>
    <col hidden="1" width="13" customWidth="1" min="41" max="41"/>
    <col hidden="1" width="13" customWidth="1" min="42" max="42"/>
    <col hidden="1" width="13" customWidth="1" min="43" max="43"/>
    <col hidden="1" width="13" customWidth="1" min="44" max="44"/>
    <col hidden="1" width="13" customWidth="1" min="45" max="45"/>
    <col hidden="1" width="13" customWidth="1" min="46" max="46"/>
    <col hidden="1" width="13" customWidth="1" min="47" max="47"/>
    <col hidden="1" width="13" customWidth="1" min="48" max="48"/>
    <col hidden="1" width="13" customWidth="1" min="49" max="49"/>
    <col hidden="1" width="13" customWidth="1" min="50" max="50"/>
    <col hidden="1" width="13" customWidth="1" min="51" max="51"/>
    <col hidden="1" width="13" customWidth="1" min="52" max="52"/>
    <col hidden="1" width="13" customWidth="1" min="53" max="53"/>
    <col hidden="1" width="13" customWidth="1" min="54" max="54"/>
    <col hidden="1" width="13" customWidth="1" min="55" max="55"/>
    <col hidden="1" width="13" customWidth="1" min="56" max="56"/>
    <col hidden="1" width="13" customWidth="1" min="57" max="57"/>
    <col hidden="1" width="13" customWidth="1" min="58" max="58"/>
    <col hidden="1" width="13" customWidth="1" min="59" max="59"/>
    <col hidden="1" width="13" customWidth="1" min="60" max="60"/>
    <col hidden="1" width="13" customWidth="1" min="61" max="61"/>
    <col hidden="1" width="13" customWidth="1" min="62" max="62"/>
    <col hidden="1" width="13" customWidth="1" min="63" max="63"/>
    <col hidden="1" width="13" customWidth="1" min="64" max="64"/>
    <col hidden="1" width="13" customWidth="1" min="65" max="65"/>
    <col hidden="1" width="13" customWidth="1" min="66" max="66"/>
    <col hidden="1" width="13" customWidth="1" min="67" max="67"/>
    <col hidden="1" width="13" customWidth="1" min="68" max="68"/>
    <col hidden="1" width="13" customWidth="1" min="69" max="69"/>
    <col hidden="1" width="13" customWidth="1" min="70" max="70"/>
    <col hidden="1" width="13" customWidth="1" min="71" max="71"/>
    <col hidden="1" width="13" customWidth="1" min="72" max="72"/>
    <col hidden="1" width="13" customWidth="1" min="73" max="73"/>
    <col hidden="1" width="13" customWidth="1" min="74" max="74"/>
    <col hidden="1" width="13" customWidth="1" min="75" max="75"/>
    <col hidden="1" width="13" customWidth="1" min="76" max="76"/>
    <col hidden="1" width="13" customWidth="1" min="77" max="77"/>
    <col hidden="1" width="13" customWidth="1" min="78" max="78"/>
    <col hidden="1" width="13" customWidth="1" min="79" max="79"/>
    <col hidden="1" width="13" customWidth="1" min="80" max="80"/>
    <col hidden="1" width="13" customWidth="1" min="81" max="81"/>
    <col hidden="1" width="13" customWidth="1" min="82" max="82"/>
    <col hidden="1" width="13" customWidth="1" min="83" max="83"/>
    <col hidden="1" width="13" customWidth="1" min="84" max="84"/>
    <col hidden="1" width="13" customWidth="1" min="85" max="85"/>
    <col hidden="1" width="13" customWidth="1" min="86" max="86"/>
    <col hidden="1" width="13" customWidth="1" min="87" max="87"/>
    <col hidden="1" width="13" customWidth="1" min="88" max="88"/>
    <col hidden="1" width="13" customWidth="1" min="89" max="89"/>
    <col hidden="1" width="13" customWidth="1" min="100" max="100"/>
    <col hidden="1" width="13" customWidth="1" min="101" max="101"/>
    <col hidden="1" width="13" customWidth="1" min="102" max="102"/>
    <col hidden="1" width="13" customWidth="1" min="103" max="103"/>
    <col hidden="1" width="13" customWidth="1" min="104" max="104"/>
    <col hidden="1" width="13" customWidth="1" min="105" max="105"/>
    <col hidden="1" width="13" customWidth="1" min="106" max="106"/>
    <col hidden="1" width="13" customWidth="1" min="107" max="107"/>
    <col hidden="1" width="13" customWidth="1" min="108" max="108"/>
    <col hidden="1" width="13" customWidth="1" min="109" max="109"/>
    <col hidden="1" width="13" customWidth="1" min="110" max="110"/>
    <col hidden="1" width="13" customWidth="1" min="111" max="111"/>
    <col hidden="1" width="13" customWidth="1" min="112" max="112"/>
  </cols>
  <sheetData>
    <row r="1">
      <c r="A1" s="1" t="inlineStr">
        <is>
          <t>Quatre seuils que le chapitre affirme sans les franchir</t>
        </is>
      </c>
    </row>
    <row r="2">
      <c r="A2" s="2" t="inlineStr">
        <is>
          <t>Le chapitre 6 tire quatre conclusions au § 6.6 et au § 7. Chacune est vraie sous une condition qu'il ne nomme pas. Voici la condition.</t>
        </is>
      </c>
    </row>
    <row r="4">
      <c r="A4" s="3" t="inlineStr">
        <is>
          <t>1) « La fiscalite peut couter plus que les frais » (§ 6.6)</t>
        </is>
      </c>
      <c r="B4" s="4" t="n"/>
      <c r="C4" s="4" t="n"/>
      <c r="D4" s="4" t="n"/>
    </row>
    <row r="5">
      <c r="A5" t="inlineStr">
        <is>
          <t>Frais de souscription, en euros</t>
        </is>
      </c>
      <c r="B5" s="12">
        <f>'1 Les hypotheses'!$B$37</f>
        <v/>
      </c>
    </row>
    <row r="6">
      <c r="A6" t="inlineStr">
        <is>
          <t>Impot sur dix ans, aux hypotheses du livre</t>
        </is>
      </c>
      <c r="B6" s="12">
        <f>'1 Les hypotheses'!$B$35*'1 Les hypotheses'!$B$8*'1 Les hypotheses'!$B$10</f>
        <v/>
      </c>
    </row>
    <row r="7">
      <c r="A7" t="inlineStr">
        <is>
          <t>Rapport</t>
        </is>
      </c>
      <c r="B7" s="13">
        <f>B6/B5</f>
        <v/>
      </c>
    </row>
    <row r="8">
      <c r="A8" t="inlineStr">
        <is>
          <t>Taux d'imposition qui egalise les deux</t>
        </is>
      </c>
      <c r="B8" s="24">
        <f>'1 Les hypotheses'!$B$6/('1 Les hypotheses'!$B$7*'1 Les hypotheses'!$B$10)</f>
        <v/>
      </c>
      <c r="F8" s="2" t="inlineStr">
        <is>
          <t>Independant du montant investi. Au-dela de ce taux, l'impot coute plus que les frais d'entree — et les prelevements sociaux seuls le depassent deja. Le « peut » du livre est donc un « presque toujours ».</t>
        </is>
      </c>
    </row>
    <row r="11">
      <c r="A11" s="3" t="inlineStr">
        <is>
          <t>2) « Fiscalite sur la plus-value : 0 EUR dans l'exemple » (§ 6.1)</t>
        </is>
      </c>
      <c r="B11" s="4" t="n"/>
      <c r="C11" s="4" t="n"/>
      <c r="D11" s="4" t="n"/>
    </row>
    <row r="12">
      <c r="A12" t="inlineStr">
        <is>
          <t>Prix de revient fiscal</t>
        </is>
      </c>
      <c r="B12" s="12">
        <f>'1 Les hypotheses'!$B$5</f>
        <v/>
      </c>
    </row>
    <row r="13">
      <c r="A13" t="inlineStr">
        <is>
          <t>Valeur de revente a dix ans</t>
        </is>
      </c>
      <c r="B13" s="12">
        <f>'1 Les hypotheses'!$B$34*(1+'1 Les hypotheses'!$B$9)^'1 Les hypotheses'!$B$10</f>
        <v/>
      </c>
    </row>
    <row r="14">
      <c r="A14" t="inlineStr">
        <is>
          <t>Plus-value</t>
        </is>
      </c>
      <c r="B14" s="12">
        <f>B13-B12</f>
        <v/>
      </c>
    </row>
    <row r="15">
      <c r="A15" t="inlineStr">
        <is>
          <t>Revalorisation annuelle qui ferait apparaitre une plus-value</t>
        </is>
      </c>
      <c r="B15" s="15">
        <f>(1/(1-'1 Les hypotheses'!$B$6))^(1/'1 Les hypotheses'!$B$10)-1</f>
        <v/>
      </c>
      <c r="F15" s="2" t="inlineStr">
        <is>
          <t>Le zero du livre est juste, mais pour une raison qu'il ne donne pas : les frais d'entree effacent dix ans de revalorisation a 1 %. Six centiemes de point de plus, et toute la section 5 du chapitre 7 redevient d'actualite.</t>
        </is>
      </c>
    </row>
    <row r="16">
      <c r="A16" t="inlineStr">
        <is>
          <t>Le livre retient</t>
        </is>
      </c>
      <c r="B16" s="22">
        <f>'1 Les hypotheses'!$B$9</f>
        <v/>
      </c>
    </row>
    <row r="17">
      <c r="A17" t="inlineStr">
        <is>
          <t>Ecart, en points de base</t>
        </is>
      </c>
      <c r="B17" s="23">
        <f>(B15-B16)*10000</f>
        <v/>
      </c>
    </row>
    <row r="20">
      <c r="A20" s="3" t="inlineStr">
        <is>
          <t>3) « Avant environ 4 ans, l'investisseur n'a pas recupere le cout d'entree » (§ 7)</t>
        </is>
      </c>
      <c r="B20" s="4" t="n"/>
      <c r="C20" s="4" t="n"/>
      <c r="D20" s="4" t="n"/>
    </row>
    <row r="21">
      <c r="A21" s="10" t="inlineStr">
        <is>
          <t>Trajectoire du prix de part</t>
        </is>
      </c>
      <c r="B21" s="10" t="inlineStr">
        <is>
          <t>Annee 1</t>
        </is>
      </c>
      <c r="C21" s="10" t="inlineStr">
        <is>
          <t>Annees suivantes</t>
        </is>
      </c>
      <c r="D21" s="10" t="inlineStr">
        <is>
          <t>Annee d'equilibre</t>
        </is>
      </c>
    </row>
    <row r="22">
      <c r="A22" t="inlineStr">
        <is>
          <t>prix de part fige (l'hypothese implicite du point mort)</t>
        </is>
      </c>
      <c r="B22" s="6" t="n">
        <v>0</v>
      </c>
      <c r="C22" s="6" t="n">
        <v>0</v>
      </c>
      <c r="D22" s="11">
        <f>IFERROR(MATCH(1,BH22:CK22,0),"&gt; 30")</f>
        <v/>
      </c>
      <c r="AD22">
        <f>'1 Les hypotheses'!$B$36*1+'1 Les hypotheses'!$B$34*(1+$B$22)*(1+$C$22)^0-'1 Les hypotheses'!$B$5</f>
        <v/>
      </c>
      <c r="AE22">
        <f>'1 Les hypotheses'!$B$36*2+'1 Les hypotheses'!$B$34*(1+$B$22)*(1+$C$22)^1-'1 Les hypotheses'!$B$5</f>
        <v/>
      </c>
      <c r="AF22">
        <f>'1 Les hypotheses'!$B$36*3+'1 Les hypotheses'!$B$34*(1+$B$22)*(1+$C$22)^2-'1 Les hypotheses'!$B$5</f>
        <v/>
      </c>
      <c r="AG22">
        <f>'1 Les hypotheses'!$B$36*4+'1 Les hypotheses'!$B$34*(1+$B$22)*(1+$C$22)^3-'1 Les hypotheses'!$B$5</f>
        <v/>
      </c>
      <c r="AH22">
        <f>'1 Les hypotheses'!$B$36*5+'1 Les hypotheses'!$B$34*(1+$B$22)*(1+$C$22)^4-'1 Les hypotheses'!$B$5</f>
        <v/>
      </c>
      <c r="AI22">
        <f>'1 Les hypotheses'!$B$36*6+'1 Les hypotheses'!$B$34*(1+$B$22)*(1+$C$22)^5-'1 Les hypotheses'!$B$5</f>
        <v/>
      </c>
      <c r="AJ22">
        <f>'1 Les hypotheses'!$B$36*7+'1 Les hypotheses'!$B$34*(1+$B$22)*(1+$C$22)^6-'1 Les hypotheses'!$B$5</f>
        <v/>
      </c>
      <c r="AK22">
        <f>'1 Les hypotheses'!$B$36*8+'1 Les hypotheses'!$B$34*(1+$B$22)*(1+$C$22)^7-'1 Les hypotheses'!$B$5</f>
        <v/>
      </c>
      <c r="AL22">
        <f>'1 Les hypotheses'!$B$36*9+'1 Les hypotheses'!$B$34*(1+$B$22)*(1+$C$22)^8-'1 Les hypotheses'!$B$5</f>
        <v/>
      </c>
      <c r="AM22">
        <f>'1 Les hypotheses'!$B$36*10+'1 Les hypotheses'!$B$34*(1+$B$22)*(1+$C$22)^9-'1 Les hypotheses'!$B$5</f>
        <v/>
      </c>
      <c r="AN22">
        <f>'1 Les hypotheses'!$B$36*11+'1 Les hypotheses'!$B$34*(1+$B$22)*(1+$C$22)^10-'1 Les hypotheses'!$B$5</f>
        <v/>
      </c>
      <c r="AO22">
        <f>'1 Les hypotheses'!$B$36*12+'1 Les hypotheses'!$B$34*(1+$B$22)*(1+$C$22)^11-'1 Les hypotheses'!$B$5</f>
        <v/>
      </c>
      <c r="AP22">
        <f>'1 Les hypotheses'!$B$36*13+'1 Les hypotheses'!$B$34*(1+$B$22)*(1+$C$22)^12-'1 Les hypotheses'!$B$5</f>
        <v/>
      </c>
      <c r="AQ22">
        <f>'1 Les hypotheses'!$B$36*14+'1 Les hypotheses'!$B$34*(1+$B$22)*(1+$C$22)^13-'1 Les hypotheses'!$B$5</f>
        <v/>
      </c>
      <c r="AR22">
        <f>'1 Les hypotheses'!$B$36*15+'1 Les hypotheses'!$B$34*(1+$B$22)*(1+$C$22)^14-'1 Les hypotheses'!$B$5</f>
        <v/>
      </c>
      <c r="AS22">
        <f>'1 Les hypotheses'!$B$36*16+'1 Les hypotheses'!$B$34*(1+$B$22)*(1+$C$22)^15-'1 Les hypotheses'!$B$5</f>
        <v/>
      </c>
      <c r="AT22">
        <f>'1 Les hypotheses'!$B$36*17+'1 Les hypotheses'!$B$34*(1+$B$22)*(1+$C$22)^16-'1 Les hypotheses'!$B$5</f>
        <v/>
      </c>
      <c r="AU22">
        <f>'1 Les hypotheses'!$B$36*18+'1 Les hypotheses'!$B$34*(1+$B$22)*(1+$C$22)^17-'1 Les hypotheses'!$B$5</f>
        <v/>
      </c>
      <c r="AV22">
        <f>'1 Les hypotheses'!$B$36*19+'1 Les hypotheses'!$B$34*(1+$B$22)*(1+$C$22)^18-'1 Les hypotheses'!$B$5</f>
        <v/>
      </c>
      <c r="AW22">
        <f>'1 Les hypotheses'!$B$36*20+'1 Les hypotheses'!$B$34*(1+$B$22)*(1+$C$22)^19-'1 Les hypotheses'!$B$5</f>
        <v/>
      </c>
      <c r="AX22">
        <f>'1 Les hypotheses'!$B$36*21+'1 Les hypotheses'!$B$34*(1+$B$22)*(1+$C$22)^20-'1 Les hypotheses'!$B$5</f>
        <v/>
      </c>
      <c r="AY22">
        <f>'1 Les hypotheses'!$B$36*22+'1 Les hypotheses'!$B$34*(1+$B$22)*(1+$C$22)^21-'1 Les hypotheses'!$B$5</f>
        <v/>
      </c>
      <c r="AZ22">
        <f>'1 Les hypotheses'!$B$36*23+'1 Les hypotheses'!$B$34*(1+$B$22)*(1+$C$22)^22-'1 Les hypotheses'!$B$5</f>
        <v/>
      </c>
      <c r="BA22">
        <f>'1 Les hypotheses'!$B$36*24+'1 Les hypotheses'!$B$34*(1+$B$22)*(1+$C$22)^23-'1 Les hypotheses'!$B$5</f>
        <v/>
      </c>
      <c r="BB22">
        <f>'1 Les hypotheses'!$B$36*25+'1 Les hypotheses'!$B$34*(1+$B$22)*(1+$C$22)^24-'1 Les hypotheses'!$B$5</f>
        <v/>
      </c>
      <c r="BC22">
        <f>'1 Les hypotheses'!$B$36*26+'1 Les hypotheses'!$B$34*(1+$B$22)*(1+$C$22)^25-'1 Les hypotheses'!$B$5</f>
        <v/>
      </c>
      <c r="BD22">
        <f>'1 Les hypotheses'!$B$36*27+'1 Les hypotheses'!$B$34*(1+$B$22)*(1+$C$22)^26-'1 Les hypotheses'!$B$5</f>
        <v/>
      </c>
      <c r="BE22">
        <f>'1 Les hypotheses'!$B$36*28+'1 Les hypotheses'!$B$34*(1+$B$22)*(1+$C$22)^27-'1 Les hypotheses'!$B$5</f>
        <v/>
      </c>
      <c r="BF22">
        <f>'1 Les hypotheses'!$B$36*29+'1 Les hypotheses'!$B$34*(1+$B$22)*(1+$C$22)^28-'1 Les hypotheses'!$B$5</f>
        <v/>
      </c>
      <c r="BG22">
        <f>'1 Les hypotheses'!$B$36*30+'1 Les hypotheses'!$B$34*(1+$B$22)*(1+$C$22)^29-'1 Les hypotheses'!$B$5</f>
        <v/>
      </c>
      <c r="BH22">
        <f>IF(AD22&gt;=0,1,0)</f>
        <v/>
      </c>
      <c r="BI22">
        <f>IF(AE22&gt;=0,1,0)</f>
        <v/>
      </c>
      <c r="BJ22">
        <f>IF(AF22&gt;=0,1,0)</f>
        <v/>
      </c>
      <c r="BK22">
        <f>IF(AG22&gt;=0,1,0)</f>
        <v/>
      </c>
      <c r="BL22">
        <f>IF(AH22&gt;=0,1,0)</f>
        <v/>
      </c>
      <c r="BM22">
        <f>IF(AI22&gt;=0,1,0)</f>
        <v/>
      </c>
      <c r="BN22">
        <f>IF(AJ22&gt;=0,1,0)</f>
        <v/>
      </c>
      <c r="BO22">
        <f>IF(AK22&gt;=0,1,0)</f>
        <v/>
      </c>
      <c r="BP22">
        <f>IF(AL22&gt;=0,1,0)</f>
        <v/>
      </c>
      <c r="BQ22">
        <f>IF(AM22&gt;=0,1,0)</f>
        <v/>
      </c>
      <c r="BR22">
        <f>IF(AN22&gt;=0,1,0)</f>
        <v/>
      </c>
      <c r="BS22">
        <f>IF(AO22&gt;=0,1,0)</f>
        <v/>
      </c>
      <c r="BT22">
        <f>IF(AP22&gt;=0,1,0)</f>
        <v/>
      </c>
      <c r="BU22">
        <f>IF(AQ22&gt;=0,1,0)</f>
        <v/>
      </c>
      <c r="BV22">
        <f>IF(AR22&gt;=0,1,0)</f>
        <v/>
      </c>
      <c r="BW22">
        <f>IF(AS22&gt;=0,1,0)</f>
        <v/>
      </c>
      <c r="BX22">
        <f>IF(AT22&gt;=0,1,0)</f>
        <v/>
      </c>
      <c r="BY22">
        <f>IF(AU22&gt;=0,1,0)</f>
        <v/>
      </c>
      <c r="BZ22">
        <f>IF(AV22&gt;=0,1,0)</f>
        <v/>
      </c>
      <c r="CA22">
        <f>IF(AW22&gt;=0,1,0)</f>
        <v/>
      </c>
      <c r="CB22">
        <f>IF(AX22&gt;=0,1,0)</f>
        <v/>
      </c>
      <c r="CC22">
        <f>IF(AY22&gt;=0,1,0)</f>
        <v/>
      </c>
      <c r="CD22">
        <f>IF(AZ22&gt;=0,1,0)</f>
        <v/>
      </c>
      <c r="CE22">
        <f>IF(BA22&gt;=0,1,0)</f>
        <v/>
      </c>
      <c r="CF22">
        <f>IF(BB22&gt;=0,1,0)</f>
        <v/>
      </c>
      <c r="CG22">
        <f>IF(BC22&gt;=0,1,0)</f>
        <v/>
      </c>
      <c r="CH22">
        <f>IF(BD22&gt;=0,1,0)</f>
        <v/>
      </c>
      <c r="CI22">
        <f>IF(BE22&gt;=0,1,0)</f>
        <v/>
      </c>
      <c r="CJ22">
        <f>IF(BF22&gt;=0,1,0)</f>
        <v/>
      </c>
      <c r="CK22">
        <f>IF(BG22&gt;=0,1,0)</f>
        <v/>
      </c>
    </row>
    <row r="23">
      <c r="A23" t="inlineStr">
        <is>
          <t>hausse moderee +1 % (l'hypothese de l'exemple)</t>
        </is>
      </c>
      <c r="B23" s="6" t="n">
        <v>0.01</v>
      </c>
      <c r="C23" s="6" t="n">
        <v>0.01</v>
      </c>
      <c r="D23" s="11">
        <f>IFERROR(MATCH(1,BH23:CK23,0),"&gt; 30")</f>
        <v/>
      </c>
      <c r="AD23">
        <f>'1 Les hypotheses'!$B$36*1+'1 Les hypotheses'!$B$34*(1+$B$23)*(1+$C$23)^0-'1 Les hypotheses'!$B$5</f>
        <v/>
      </c>
      <c r="AE23">
        <f>'1 Les hypotheses'!$B$36*2+'1 Les hypotheses'!$B$34*(1+$B$23)*(1+$C$23)^1-'1 Les hypotheses'!$B$5</f>
        <v/>
      </c>
      <c r="AF23">
        <f>'1 Les hypotheses'!$B$36*3+'1 Les hypotheses'!$B$34*(1+$B$23)*(1+$C$23)^2-'1 Les hypotheses'!$B$5</f>
        <v/>
      </c>
      <c r="AG23">
        <f>'1 Les hypotheses'!$B$36*4+'1 Les hypotheses'!$B$34*(1+$B$23)*(1+$C$23)^3-'1 Les hypotheses'!$B$5</f>
        <v/>
      </c>
      <c r="AH23">
        <f>'1 Les hypotheses'!$B$36*5+'1 Les hypotheses'!$B$34*(1+$B$23)*(1+$C$23)^4-'1 Les hypotheses'!$B$5</f>
        <v/>
      </c>
      <c r="AI23">
        <f>'1 Les hypotheses'!$B$36*6+'1 Les hypotheses'!$B$34*(1+$B$23)*(1+$C$23)^5-'1 Les hypotheses'!$B$5</f>
        <v/>
      </c>
      <c r="AJ23">
        <f>'1 Les hypotheses'!$B$36*7+'1 Les hypotheses'!$B$34*(1+$B$23)*(1+$C$23)^6-'1 Les hypotheses'!$B$5</f>
        <v/>
      </c>
      <c r="AK23">
        <f>'1 Les hypotheses'!$B$36*8+'1 Les hypotheses'!$B$34*(1+$B$23)*(1+$C$23)^7-'1 Les hypotheses'!$B$5</f>
        <v/>
      </c>
      <c r="AL23">
        <f>'1 Les hypotheses'!$B$36*9+'1 Les hypotheses'!$B$34*(1+$B$23)*(1+$C$23)^8-'1 Les hypotheses'!$B$5</f>
        <v/>
      </c>
      <c r="AM23">
        <f>'1 Les hypotheses'!$B$36*10+'1 Les hypotheses'!$B$34*(1+$B$23)*(1+$C$23)^9-'1 Les hypotheses'!$B$5</f>
        <v/>
      </c>
      <c r="AN23">
        <f>'1 Les hypotheses'!$B$36*11+'1 Les hypotheses'!$B$34*(1+$B$23)*(1+$C$23)^10-'1 Les hypotheses'!$B$5</f>
        <v/>
      </c>
      <c r="AO23">
        <f>'1 Les hypotheses'!$B$36*12+'1 Les hypotheses'!$B$34*(1+$B$23)*(1+$C$23)^11-'1 Les hypotheses'!$B$5</f>
        <v/>
      </c>
      <c r="AP23">
        <f>'1 Les hypotheses'!$B$36*13+'1 Les hypotheses'!$B$34*(1+$B$23)*(1+$C$23)^12-'1 Les hypotheses'!$B$5</f>
        <v/>
      </c>
      <c r="AQ23">
        <f>'1 Les hypotheses'!$B$36*14+'1 Les hypotheses'!$B$34*(1+$B$23)*(1+$C$23)^13-'1 Les hypotheses'!$B$5</f>
        <v/>
      </c>
      <c r="AR23">
        <f>'1 Les hypotheses'!$B$36*15+'1 Les hypotheses'!$B$34*(1+$B$23)*(1+$C$23)^14-'1 Les hypotheses'!$B$5</f>
        <v/>
      </c>
      <c r="AS23">
        <f>'1 Les hypotheses'!$B$36*16+'1 Les hypotheses'!$B$34*(1+$B$23)*(1+$C$23)^15-'1 Les hypotheses'!$B$5</f>
        <v/>
      </c>
      <c r="AT23">
        <f>'1 Les hypotheses'!$B$36*17+'1 Les hypotheses'!$B$34*(1+$B$23)*(1+$C$23)^16-'1 Les hypotheses'!$B$5</f>
        <v/>
      </c>
      <c r="AU23">
        <f>'1 Les hypotheses'!$B$36*18+'1 Les hypotheses'!$B$34*(1+$B$23)*(1+$C$23)^17-'1 Les hypotheses'!$B$5</f>
        <v/>
      </c>
      <c r="AV23">
        <f>'1 Les hypotheses'!$B$36*19+'1 Les hypotheses'!$B$34*(1+$B$23)*(1+$C$23)^18-'1 Les hypotheses'!$B$5</f>
        <v/>
      </c>
      <c r="AW23">
        <f>'1 Les hypotheses'!$B$36*20+'1 Les hypotheses'!$B$34*(1+$B$23)*(1+$C$23)^19-'1 Les hypotheses'!$B$5</f>
        <v/>
      </c>
      <c r="AX23">
        <f>'1 Les hypotheses'!$B$36*21+'1 Les hypotheses'!$B$34*(1+$B$23)*(1+$C$23)^20-'1 Les hypotheses'!$B$5</f>
        <v/>
      </c>
      <c r="AY23">
        <f>'1 Les hypotheses'!$B$36*22+'1 Les hypotheses'!$B$34*(1+$B$23)*(1+$C$23)^21-'1 Les hypotheses'!$B$5</f>
        <v/>
      </c>
      <c r="AZ23">
        <f>'1 Les hypotheses'!$B$36*23+'1 Les hypotheses'!$B$34*(1+$B$23)*(1+$C$23)^22-'1 Les hypotheses'!$B$5</f>
        <v/>
      </c>
      <c r="BA23">
        <f>'1 Les hypotheses'!$B$36*24+'1 Les hypotheses'!$B$34*(1+$B$23)*(1+$C$23)^23-'1 Les hypotheses'!$B$5</f>
        <v/>
      </c>
      <c r="BB23">
        <f>'1 Les hypotheses'!$B$36*25+'1 Les hypotheses'!$B$34*(1+$B$23)*(1+$C$23)^24-'1 Les hypotheses'!$B$5</f>
        <v/>
      </c>
      <c r="BC23">
        <f>'1 Les hypotheses'!$B$36*26+'1 Les hypotheses'!$B$34*(1+$B$23)*(1+$C$23)^25-'1 Les hypotheses'!$B$5</f>
        <v/>
      </c>
      <c r="BD23">
        <f>'1 Les hypotheses'!$B$36*27+'1 Les hypotheses'!$B$34*(1+$B$23)*(1+$C$23)^26-'1 Les hypotheses'!$B$5</f>
        <v/>
      </c>
      <c r="BE23">
        <f>'1 Les hypotheses'!$B$36*28+'1 Les hypotheses'!$B$34*(1+$B$23)*(1+$C$23)^27-'1 Les hypotheses'!$B$5</f>
        <v/>
      </c>
      <c r="BF23">
        <f>'1 Les hypotheses'!$B$36*29+'1 Les hypotheses'!$B$34*(1+$B$23)*(1+$C$23)^28-'1 Les hypotheses'!$B$5</f>
        <v/>
      </c>
      <c r="BG23">
        <f>'1 Les hypotheses'!$B$36*30+'1 Les hypotheses'!$B$34*(1+$B$23)*(1+$C$23)^29-'1 Les hypotheses'!$B$5</f>
        <v/>
      </c>
      <c r="BH23">
        <f>IF(AD23&gt;=0,1,0)</f>
        <v/>
      </c>
      <c r="BI23">
        <f>IF(AE23&gt;=0,1,0)</f>
        <v/>
      </c>
      <c r="BJ23">
        <f>IF(AF23&gt;=0,1,0)</f>
        <v/>
      </c>
      <c r="BK23">
        <f>IF(AG23&gt;=0,1,0)</f>
        <v/>
      </c>
      <c r="BL23">
        <f>IF(AH23&gt;=0,1,0)</f>
        <v/>
      </c>
      <c r="BM23">
        <f>IF(AI23&gt;=0,1,0)</f>
        <v/>
      </c>
      <c r="BN23">
        <f>IF(AJ23&gt;=0,1,0)</f>
        <v/>
      </c>
      <c r="BO23">
        <f>IF(AK23&gt;=0,1,0)</f>
        <v/>
      </c>
      <c r="BP23">
        <f>IF(AL23&gt;=0,1,0)</f>
        <v/>
      </c>
      <c r="BQ23">
        <f>IF(AM23&gt;=0,1,0)</f>
        <v/>
      </c>
      <c r="BR23">
        <f>IF(AN23&gt;=0,1,0)</f>
        <v/>
      </c>
      <c r="BS23">
        <f>IF(AO23&gt;=0,1,0)</f>
        <v/>
      </c>
      <c r="BT23">
        <f>IF(AP23&gt;=0,1,0)</f>
        <v/>
      </c>
      <c r="BU23">
        <f>IF(AQ23&gt;=0,1,0)</f>
        <v/>
      </c>
      <c r="BV23">
        <f>IF(AR23&gt;=0,1,0)</f>
        <v/>
      </c>
      <c r="BW23">
        <f>IF(AS23&gt;=0,1,0)</f>
        <v/>
      </c>
      <c r="BX23">
        <f>IF(AT23&gt;=0,1,0)</f>
        <v/>
      </c>
      <c r="BY23">
        <f>IF(AU23&gt;=0,1,0)</f>
        <v/>
      </c>
      <c r="BZ23">
        <f>IF(AV23&gt;=0,1,0)</f>
        <v/>
      </c>
      <c r="CA23">
        <f>IF(AW23&gt;=0,1,0)</f>
        <v/>
      </c>
      <c r="CB23">
        <f>IF(AX23&gt;=0,1,0)</f>
        <v/>
      </c>
      <c r="CC23">
        <f>IF(AY23&gt;=0,1,0)</f>
        <v/>
      </c>
      <c r="CD23">
        <f>IF(AZ23&gt;=0,1,0)</f>
        <v/>
      </c>
      <c r="CE23">
        <f>IF(BA23&gt;=0,1,0)</f>
        <v/>
      </c>
      <c r="CF23">
        <f>IF(BB23&gt;=0,1,0)</f>
        <v/>
      </c>
      <c r="CG23">
        <f>IF(BC23&gt;=0,1,0)</f>
        <v/>
      </c>
      <c r="CH23">
        <f>IF(BD23&gt;=0,1,0)</f>
        <v/>
      </c>
      <c r="CI23">
        <f>IF(BE23&gt;=0,1,0)</f>
        <v/>
      </c>
      <c r="CJ23">
        <f>IF(BF23&gt;=0,1,0)</f>
        <v/>
      </c>
      <c r="CK23">
        <f>IF(BG23&gt;=0,1,0)</f>
        <v/>
      </c>
    </row>
    <row r="24">
      <c r="A24" t="inlineStr">
        <is>
          <t>baisse -10 % puis stabilisation</t>
        </is>
      </c>
      <c r="B24" s="6" t="n">
        <v>-0.1</v>
      </c>
      <c r="C24" s="6" t="n">
        <v>0</v>
      </c>
      <c r="D24" s="11">
        <f>IFERROR(MATCH(1,BH24:CK24,0),"&gt; 30")</f>
        <v/>
      </c>
      <c r="AD24">
        <f>'1 Les hypotheses'!$B$36*1+'1 Les hypotheses'!$B$34*(1+$B$24)*(1+$C$24)^0-'1 Les hypotheses'!$B$5</f>
        <v/>
      </c>
      <c r="AE24">
        <f>'1 Les hypotheses'!$B$36*2+'1 Les hypotheses'!$B$34*(1+$B$24)*(1+$C$24)^1-'1 Les hypotheses'!$B$5</f>
        <v/>
      </c>
      <c r="AF24">
        <f>'1 Les hypotheses'!$B$36*3+'1 Les hypotheses'!$B$34*(1+$B$24)*(1+$C$24)^2-'1 Les hypotheses'!$B$5</f>
        <v/>
      </c>
      <c r="AG24">
        <f>'1 Les hypotheses'!$B$36*4+'1 Les hypotheses'!$B$34*(1+$B$24)*(1+$C$24)^3-'1 Les hypotheses'!$B$5</f>
        <v/>
      </c>
      <c r="AH24">
        <f>'1 Les hypotheses'!$B$36*5+'1 Les hypotheses'!$B$34*(1+$B$24)*(1+$C$24)^4-'1 Les hypotheses'!$B$5</f>
        <v/>
      </c>
      <c r="AI24">
        <f>'1 Les hypotheses'!$B$36*6+'1 Les hypotheses'!$B$34*(1+$B$24)*(1+$C$24)^5-'1 Les hypotheses'!$B$5</f>
        <v/>
      </c>
      <c r="AJ24">
        <f>'1 Les hypotheses'!$B$36*7+'1 Les hypotheses'!$B$34*(1+$B$24)*(1+$C$24)^6-'1 Les hypotheses'!$B$5</f>
        <v/>
      </c>
      <c r="AK24">
        <f>'1 Les hypotheses'!$B$36*8+'1 Les hypotheses'!$B$34*(1+$B$24)*(1+$C$24)^7-'1 Les hypotheses'!$B$5</f>
        <v/>
      </c>
      <c r="AL24">
        <f>'1 Les hypotheses'!$B$36*9+'1 Les hypotheses'!$B$34*(1+$B$24)*(1+$C$24)^8-'1 Les hypotheses'!$B$5</f>
        <v/>
      </c>
      <c r="AM24">
        <f>'1 Les hypotheses'!$B$36*10+'1 Les hypotheses'!$B$34*(1+$B$24)*(1+$C$24)^9-'1 Les hypotheses'!$B$5</f>
        <v/>
      </c>
      <c r="AN24">
        <f>'1 Les hypotheses'!$B$36*11+'1 Les hypotheses'!$B$34*(1+$B$24)*(1+$C$24)^10-'1 Les hypotheses'!$B$5</f>
        <v/>
      </c>
      <c r="AO24">
        <f>'1 Les hypotheses'!$B$36*12+'1 Les hypotheses'!$B$34*(1+$B$24)*(1+$C$24)^11-'1 Les hypotheses'!$B$5</f>
        <v/>
      </c>
      <c r="AP24">
        <f>'1 Les hypotheses'!$B$36*13+'1 Les hypotheses'!$B$34*(1+$B$24)*(1+$C$24)^12-'1 Les hypotheses'!$B$5</f>
        <v/>
      </c>
      <c r="AQ24">
        <f>'1 Les hypotheses'!$B$36*14+'1 Les hypotheses'!$B$34*(1+$B$24)*(1+$C$24)^13-'1 Les hypotheses'!$B$5</f>
        <v/>
      </c>
      <c r="AR24">
        <f>'1 Les hypotheses'!$B$36*15+'1 Les hypotheses'!$B$34*(1+$B$24)*(1+$C$24)^14-'1 Les hypotheses'!$B$5</f>
        <v/>
      </c>
      <c r="AS24">
        <f>'1 Les hypotheses'!$B$36*16+'1 Les hypotheses'!$B$34*(1+$B$24)*(1+$C$24)^15-'1 Les hypotheses'!$B$5</f>
        <v/>
      </c>
      <c r="AT24">
        <f>'1 Les hypotheses'!$B$36*17+'1 Les hypotheses'!$B$34*(1+$B$24)*(1+$C$24)^16-'1 Les hypotheses'!$B$5</f>
        <v/>
      </c>
      <c r="AU24">
        <f>'1 Les hypotheses'!$B$36*18+'1 Les hypotheses'!$B$34*(1+$B$24)*(1+$C$24)^17-'1 Les hypotheses'!$B$5</f>
        <v/>
      </c>
      <c r="AV24">
        <f>'1 Les hypotheses'!$B$36*19+'1 Les hypotheses'!$B$34*(1+$B$24)*(1+$C$24)^18-'1 Les hypotheses'!$B$5</f>
        <v/>
      </c>
      <c r="AW24">
        <f>'1 Les hypotheses'!$B$36*20+'1 Les hypotheses'!$B$34*(1+$B$24)*(1+$C$24)^19-'1 Les hypotheses'!$B$5</f>
        <v/>
      </c>
      <c r="AX24">
        <f>'1 Les hypotheses'!$B$36*21+'1 Les hypotheses'!$B$34*(1+$B$24)*(1+$C$24)^20-'1 Les hypotheses'!$B$5</f>
        <v/>
      </c>
      <c r="AY24">
        <f>'1 Les hypotheses'!$B$36*22+'1 Les hypotheses'!$B$34*(1+$B$24)*(1+$C$24)^21-'1 Les hypotheses'!$B$5</f>
        <v/>
      </c>
      <c r="AZ24">
        <f>'1 Les hypotheses'!$B$36*23+'1 Les hypotheses'!$B$34*(1+$B$24)*(1+$C$24)^22-'1 Les hypotheses'!$B$5</f>
        <v/>
      </c>
      <c r="BA24">
        <f>'1 Les hypotheses'!$B$36*24+'1 Les hypotheses'!$B$34*(1+$B$24)*(1+$C$24)^23-'1 Les hypotheses'!$B$5</f>
        <v/>
      </c>
      <c r="BB24">
        <f>'1 Les hypotheses'!$B$36*25+'1 Les hypotheses'!$B$34*(1+$B$24)*(1+$C$24)^24-'1 Les hypotheses'!$B$5</f>
        <v/>
      </c>
      <c r="BC24">
        <f>'1 Les hypotheses'!$B$36*26+'1 Les hypotheses'!$B$34*(1+$B$24)*(1+$C$24)^25-'1 Les hypotheses'!$B$5</f>
        <v/>
      </c>
      <c r="BD24">
        <f>'1 Les hypotheses'!$B$36*27+'1 Les hypotheses'!$B$34*(1+$B$24)*(1+$C$24)^26-'1 Les hypotheses'!$B$5</f>
        <v/>
      </c>
      <c r="BE24">
        <f>'1 Les hypotheses'!$B$36*28+'1 Les hypotheses'!$B$34*(1+$B$24)*(1+$C$24)^27-'1 Les hypotheses'!$B$5</f>
        <v/>
      </c>
      <c r="BF24">
        <f>'1 Les hypotheses'!$B$36*29+'1 Les hypotheses'!$B$34*(1+$B$24)*(1+$C$24)^28-'1 Les hypotheses'!$B$5</f>
        <v/>
      </c>
      <c r="BG24">
        <f>'1 Les hypotheses'!$B$36*30+'1 Les hypotheses'!$B$34*(1+$B$24)*(1+$C$24)^29-'1 Les hypotheses'!$B$5</f>
        <v/>
      </c>
      <c r="BH24">
        <f>IF(AD24&gt;=0,1,0)</f>
        <v/>
      </c>
      <c r="BI24">
        <f>IF(AE24&gt;=0,1,0)</f>
        <v/>
      </c>
      <c r="BJ24">
        <f>IF(AF24&gt;=0,1,0)</f>
        <v/>
      </c>
      <c r="BK24">
        <f>IF(AG24&gt;=0,1,0)</f>
        <v/>
      </c>
      <c r="BL24">
        <f>IF(AH24&gt;=0,1,0)</f>
        <v/>
      </c>
      <c r="BM24">
        <f>IF(AI24&gt;=0,1,0)</f>
        <v/>
      </c>
      <c r="BN24">
        <f>IF(AJ24&gt;=0,1,0)</f>
        <v/>
      </c>
      <c r="BO24">
        <f>IF(AK24&gt;=0,1,0)</f>
        <v/>
      </c>
      <c r="BP24">
        <f>IF(AL24&gt;=0,1,0)</f>
        <v/>
      </c>
      <c r="BQ24">
        <f>IF(AM24&gt;=0,1,0)</f>
        <v/>
      </c>
      <c r="BR24">
        <f>IF(AN24&gt;=0,1,0)</f>
        <v/>
      </c>
      <c r="BS24">
        <f>IF(AO24&gt;=0,1,0)</f>
        <v/>
      </c>
      <c r="BT24">
        <f>IF(AP24&gt;=0,1,0)</f>
        <v/>
      </c>
      <c r="BU24">
        <f>IF(AQ24&gt;=0,1,0)</f>
        <v/>
      </c>
      <c r="BV24">
        <f>IF(AR24&gt;=0,1,0)</f>
        <v/>
      </c>
      <c r="BW24">
        <f>IF(AS24&gt;=0,1,0)</f>
        <v/>
      </c>
      <c r="BX24">
        <f>IF(AT24&gt;=0,1,0)</f>
        <v/>
      </c>
      <c r="BY24">
        <f>IF(AU24&gt;=0,1,0)</f>
        <v/>
      </c>
      <c r="BZ24">
        <f>IF(AV24&gt;=0,1,0)</f>
        <v/>
      </c>
      <c r="CA24">
        <f>IF(AW24&gt;=0,1,0)</f>
        <v/>
      </c>
      <c r="CB24">
        <f>IF(AX24&gt;=0,1,0)</f>
        <v/>
      </c>
      <c r="CC24">
        <f>IF(AY24&gt;=0,1,0)</f>
        <v/>
      </c>
      <c r="CD24">
        <f>IF(AZ24&gt;=0,1,0)</f>
        <v/>
      </c>
      <c r="CE24">
        <f>IF(BA24&gt;=0,1,0)</f>
        <v/>
      </c>
      <c r="CF24">
        <f>IF(BB24&gt;=0,1,0)</f>
        <v/>
      </c>
      <c r="CG24">
        <f>IF(BC24&gt;=0,1,0)</f>
        <v/>
      </c>
      <c r="CH24">
        <f>IF(BD24&gt;=0,1,0)</f>
        <v/>
      </c>
      <c r="CI24">
        <f>IF(BE24&gt;=0,1,0)</f>
        <v/>
      </c>
      <c r="CJ24">
        <f>IF(BF24&gt;=0,1,0)</f>
        <v/>
      </c>
      <c r="CK24">
        <f>IF(BG24&gt;=0,1,0)</f>
        <v/>
      </c>
    </row>
    <row r="25">
      <c r="A25" t="inlineStr">
        <is>
          <t>baisse -10 % puis +1 %</t>
        </is>
      </c>
      <c r="B25" s="6" t="n">
        <v>-0.1</v>
      </c>
      <c r="C25" s="6" t="n">
        <v>0.01</v>
      </c>
      <c r="D25" s="11">
        <f>IFERROR(MATCH(1,BH25:CK25,0),"&gt; 30")</f>
        <v/>
      </c>
      <c r="AD25">
        <f>'1 Les hypotheses'!$B$36*1+'1 Les hypotheses'!$B$34*(1+$B$25)*(1+$C$25)^0-'1 Les hypotheses'!$B$5</f>
        <v/>
      </c>
      <c r="AE25">
        <f>'1 Les hypotheses'!$B$36*2+'1 Les hypotheses'!$B$34*(1+$B$25)*(1+$C$25)^1-'1 Les hypotheses'!$B$5</f>
        <v/>
      </c>
      <c r="AF25">
        <f>'1 Les hypotheses'!$B$36*3+'1 Les hypotheses'!$B$34*(1+$B$25)*(1+$C$25)^2-'1 Les hypotheses'!$B$5</f>
        <v/>
      </c>
      <c r="AG25">
        <f>'1 Les hypotheses'!$B$36*4+'1 Les hypotheses'!$B$34*(1+$B$25)*(1+$C$25)^3-'1 Les hypotheses'!$B$5</f>
        <v/>
      </c>
      <c r="AH25">
        <f>'1 Les hypotheses'!$B$36*5+'1 Les hypotheses'!$B$34*(1+$B$25)*(1+$C$25)^4-'1 Les hypotheses'!$B$5</f>
        <v/>
      </c>
      <c r="AI25">
        <f>'1 Les hypotheses'!$B$36*6+'1 Les hypotheses'!$B$34*(1+$B$25)*(1+$C$25)^5-'1 Les hypotheses'!$B$5</f>
        <v/>
      </c>
      <c r="AJ25">
        <f>'1 Les hypotheses'!$B$36*7+'1 Les hypotheses'!$B$34*(1+$B$25)*(1+$C$25)^6-'1 Les hypotheses'!$B$5</f>
        <v/>
      </c>
      <c r="AK25">
        <f>'1 Les hypotheses'!$B$36*8+'1 Les hypotheses'!$B$34*(1+$B$25)*(1+$C$25)^7-'1 Les hypotheses'!$B$5</f>
        <v/>
      </c>
      <c r="AL25">
        <f>'1 Les hypotheses'!$B$36*9+'1 Les hypotheses'!$B$34*(1+$B$25)*(1+$C$25)^8-'1 Les hypotheses'!$B$5</f>
        <v/>
      </c>
      <c r="AM25">
        <f>'1 Les hypotheses'!$B$36*10+'1 Les hypotheses'!$B$34*(1+$B$25)*(1+$C$25)^9-'1 Les hypotheses'!$B$5</f>
        <v/>
      </c>
      <c r="AN25">
        <f>'1 Les hypotheses'!$B$36*11+'1 Les hypotheses'!$B$34*(1+$B$25)*(1+$C$25)^10-'1 Les hypotheses'!$B$5</f>
        <v/>
      </c>
      <c r="AO25">
        <f>'1 Les hypotheses'!$B$36*12+'1 Les hypotheses'!$B$34*(1+$B$25)*(1+$C$25)^11-'1 Les hypotheses'!$B$5</f>
        <v/>
      </c>
      <c r="AP25">
        <f>'1 Les hypotheses'!$B$36*13+'1 Les hypotheses'!$B$34*(1+$B$25)*(1+$C$25)^12-'1 Les hypotheses'!$B$5</f>
        <v/>
      </c>
      <c r="AQ25">
        <f>'1 Les hypotheses'!$B$36*14+'1 Les hypotheses'!$B$34*(1+$B$25)*(1+$C$25)^13-'1 Les hypotheses'!$B$5</f>
        <v/>
      </c>
      <c r="AR25">
        <f>'1 Les hypotheses'!$B$36*15+'1 Les hypotheses'!$B$34*(1+$B$25)*(1+$C$25)^14-'1 Les hypotheses'!$B$5</f>
        <v/>
      </c>
      <c r="AS25">
        <f>'1 Les hypotheses'!$B$36*16+'1 Les hypotheses'!$B$34*(1+$B$25)*(1+$C$25)^15-'1 Les hypotheses'!$B$5</f>
        <v/>
      </c>
      <c r="AT25">
        <f>'1 Les hypotheses'!$B$36*17+'1 Les hypotheses'!$B$34*(1+$B$25)*(1+$C$25)^16-'1 Les hypotheses'!$B$5</f>
        <v/>
      </c>
      <c r="AU25">
        <f>'1 Les hypotheses'!$B$36*18+'1 Les hypotheses'!$B$34*(1+$B$25)*(1+$C$25)^17-'1 Les hypotheses'!$B$5</f>
        <v/>
      </c>
      <c r="AV25">
        <f>'1 Les hypotheses'!$B$36*19+'1 Les hypotheses'!$B$34*(1+$B$25)*(1+$C$25)^18-'1 Les hypotheses'!$B$5</f>
        <v/>
      </c>
      <c r="AW25">
        <f>'1 Les hypotheses'!$B$36*20+'1 Les hypotheses'!$B$34*(1+$B$25)*(1+$C$25)^19-'1 Les hypotheses'!$B$5</f>
        <v/>
      </c>
      <c r="AX25">
        <f>'1 Les hypotheses'!$B$36*21+'1 Les hypotheses'!$B$34*(1+$B$25)*(1+$C$25)^20-'1 Les hypotheses'!$B$5</f>
        <v/>
      </c>
      <c r="AY25">
        <f>'1 Les hypotheses'!$B$36*22+'1 Les hypotheses'!$B$34*(1+$B$25)*(1+$C$25)^21-'1 Les hypotheses'!$B$5</f>
        <v/>
      </c>
      <c r="AZ25">
        <f>'1 Les hypotheses'!$B$36*23+'1 Les hypotheses'!$B$34*(1+$B$25)*(1+$C$25)^22-'1 Les hypotheses'!$B$5</f>
        <v/>
      </c>
      <c r="BA25">
        <f>'1 Les hypotheses'!$B$36*24+'1 Les hypotheses'!$B$34*(1+$B$25)*(1+$C$25)^23-'1 Les hypotheses'!$B$5</f>
        <v/>
      </c>
      <c r="BB25">
        <f>'1 Les hypotheses'!$B$36*25+'1 Les hypotheses'!$B$34*(1+$B$25)*(1+$C$25)^24-'1 Les hypotheses'!$B$5</f>
        <v/>
      </c>
      <c r="BC25">
        <f>'1 Les hypotheses'!$B$36*26+'1 Les hypotheses'!$B$34*(1+$B$25)*(1+$C$25)^25-'1 Les hypotheses'!$B$5</f>
        <v/>
      </c>
      <c r="BD25">
        <f>'1 Les hypotheses'!$B$36*27+'1 Les hypotheses'!$B$34*(1+$B$25)*(1+$C$25)^26-'1 Les hypotheses'!$B$5</f>
        <v/>
      </c>
      <c r="BE25">
        <f>'1 Les hypotheses'!$B$36*28+'1 Les hypotheses'!$B$34*(1+$B$25)*(1+$C$25)^27-'1 Les hypotheses'!$B$5</f>
        <v/>
      </c>
      <c r="BF25">
        <f>'1 Les hypotheses'!$B$36*29+'1 Les hypotheses'!$B$34*(1+$B$25)*(1+$C$25)^28-'1 Les hypotheses'!$B$5</f>
        <v/>
      </c>
      <c r="BG25">
        <f>'1 Les hypotheses'!$B$36*30+'1 Les hypotheses'!$B$34*(1+$B$25)*(1+$C$25)^29-'1 Les hypotheses'!$B$5</f>
        <v/>
      </c>
      <c r="BH25">
        <f>IF(AD25&gt;=0,1,0)</f>
        <v/>
      </c>
      <c r="BI25">
        <f>IF(AE25&gt;=0,1,0)</f>
        <v/>
      </c>
      <c r="BJ25">
        <f>IF(AF25&gt;=0,1,0)</f>
        <v/>
      </c>
      <c r="BK25">
        <f>IF(AG25&gt;=0,1,0)</f>
        <v/>
      </c>
      <c r="BL25">
        <f>IF(AH25&gt;=0,1,0)</f>
        <v/>
      </c>
      <c r="BM25">
        <f>IF(AI25&gt;=0,1,0)</f>
        <v/>
      </c>
      <c r="BN25">
        <f>IF(AJ25&gt;=0,1,0)</f>
        <v/>
      </c>
      <c r="BO25">
        <f>IF(AK25&gt;=0,1,0)</f>
        <v/>
      </c>
      <c r="BP25">
        <f>IF(AL25&gt;=0,1,0)</f>
        <v/>
      </c>
      <c r="BQ25">
        <f>IF(AM25&gt;=0,1,0)</f>
        <v/>
      </c>
      <c r="BR25">
        <f>IF(AN25&gt;=0,1,0)</f>
        <v/>
      </c>
      <c r="BS25">
        <f>IF(AO25&gt;=0,1,0)</f>
        <v/>
      </c>
      <c r="BT25">
        <f>IF(AP25&gt;=0,1,0)</f>
        <v/>
      </c>
      <c r="BU25">
        <f>IF(AQ25&gt;=0,1,0)</f>
        <v/>
      </c>
      <c r="BV25">
        <f>IF(AR25&gt;=0,1,0)</f>
        <v/>
      </c>
      <c r="BW25">
        <f>IF(AS25&gt;=0,1,0)</f>
        <v/>
      </c>
      <c r="BX25">
        <f>IF(AT25&gt;=0,1,0)</f>
        <v/>
      </c>
      <c r="BY25">
        <f>IF(AU25&gt;=0,1,0)</f>
        <v/>
      </c>
      <c r="BZ25">
        <f>IF(AV25&gt;=0,1,0)</f>
        <v/>
      </c>
      <c r="CA25">
        <f>IF(AW25&gt;=0,1,0)</f>
        <v/>
      </c>
      <c r="CB25">
        <f>IF(AX25&gt;=0,1,0)</f>
        <v/>
      </c>
      <c r="CC25">
        <f>IF(AY25&gt;=0,1,0)</f>
        <v/>
      </c>
      <c r="CD25">
        <f>IF(AZ25&gt;=0,1,0)</f>
        <v/>
      </c>
      <c r="CE25">
        <f>IF(BA25&gt;=0,1,0)</f>
        <v/>
      </c>
      <c r="CF25">
        <f>IF(BB25&gt;=0,1,0)</f>
        <v/>
      </c>
      <c r="CG25">
        <f>IF(BC25&gt;=0,1,0)</f>
        <v/>
      </c>
      <c r="CH25">
        <f>IF(BD25&gt;=0,1,0)</f>
        <v/>
      </c>
      <c r="CI25">
        <f>IF(BE25&gt;=0,1,0)</f>
        <v/>
      </c>
      <c r="CJ25">
        <f>IF(BF25&gt;=0,1,0)</f>
        <v/>
      </c>
      <c r="CK25">
        <f>IF(BG25&gt;=0,1,0)</f>
        <v/>
      </c>
    </row>
    <row r="27">
      <c r="A27" s="2" t="inlineStr">
        <is>
          <t>Le point mort de 5 000 / 1 375 = 3,64 ans n'est exact que dans la premiere ligne — celle ou le prix de part ne bouge jamais. L'exemple du livre, lui, fait monter le prix de 1 % par an, ce qui raccourcit l'attente ; et la trajectoire prudente que le livre demande de tester la double.</t>
        </is>
      </c>
    </row>
    <row r="29">
      <c r="A29" s="3" t="inlineStr">
        <is>
          <t>4) Ce qu'il faudrait pour que le 5 % affiche soit le rendement reel</t>
        </is>
      </c>
      <c r="B29" s="4" t="n"/>
      <c r="C29" s="4" t="n"/>
      <c r="D29" s="4" t="n"/>
    </row>
    <row r="30">
      <c r="A30" s="10" t="inlineStr">
        <is>
          <t>Revalorisation annuelle du prix de part</t>
        </is>
      </c>
      <c r="B30" s="10" t="inlineStr">
        <is>
          <t>TRI a dix ans</t>
        </is>
      </c>
      <c r="C30" s="10" t="inlineStr">
        <is>
          <t>atteint 5 % ?</t>
        </is>
      </c>
    </row>
    <row r="31">
      <c r="A31" s="25" t="n">
        <v>0</v>
      </c>
      <c r="B31" s="19">
        <f>IRR(CV31:DF31)</f>
        <v/>
      </c>
      <c r="C31">
        <f>IF(B31&gt;='1 Les hypotheses'!$B$7,1,0)</f>
        <v/>
      </c>
      <c r="CV31">
        <f>-'1 Les hypotheses'!$B$5</f>
        <v/>
      </c>
      <c r="CW31">
        <f>'1 Les hypotheses'!$B$36</f>
        <v/>
      </c>
      <c r="CX31">
        <f>'1 Les hypotheses'!$B$36</f>
        <v/>
      </c>
      <c r="CY31">
        <f>'1 Les hypotheses'!$B$36</f>
        <v/>
      </c>
      <c r="CZ31">
        <f>'1 Les hypotheses'!$B$36</f>
        <v/>
      </c>
      <c r="DA31">
        <f>'1 Les hypotheses'!$B$36</f>
        <v/>
      </c>
      <c r="DB31">
        <f>'1 Les hypotheses'!$B$36</f>
        <v/>
      </c>
      <c r="DC31">
        <f>'1 Les hypotheses'!$B$36</f>
        <v/>
      </c>
      <c r="DD31">
        <f>'1 Les hypotheses'!$B$36</f>
        <v/>
      </c>
      <c r="DE31">
        <f>'1 Les hypotheses'!$B$36</f>
        <v/>
      </c>
      <c r="DF31">
        <f>'1 Les hypotheses'!$B$36+'1 Les hypotheses'!$B$34*(1+$A$31)^10</f>
        <v/>
      </c>
      <c r="DH31">
        <f>IF(B31&gt;='1 Les hypotheses'!$B$7,$A$31,9)</f>
        <v/>
      </c>
    </row>
    <row r="32">
      <c r="A32" s="25" t="n">
        <v>0.005</v>
      </c>
      <c r="B32" s="19">
        <f>IRR(CV32:DF32)</f>
        <v/>
      </c>
      <c r="C32">
        <f>IF(B32&gt;='1 Les hypotheses'!$B$7,1,0)</f>
        <v/>
      </c>
      <c r="CV32">
        <f>-'1 Les hypotheses'!$B$5</f>
        <v/>
      </c>
      <c r="CW32">
        <f>'1 Les hypotheses'!$B$36</f>
        <v/>
      </c>
      <c r="CX32">
        <f>'1 Les hypotheses'!$B$36</f>
        <v/>
      </c>
      <c r="CY32">
        <f>'1 Les hypotheses'!$B$36</f>
        <v/>
      </c>
      <c r="CZ32">
        <f>'1 Les hypotheses'!$B$36</f>
        <v/>
      </c>
      <c r="DA32">
        <f>'1 Les hypotheses'!$B$36</f>
        <v/>
      </c>
      <c r="DB32">
        <f>'1 Les hypotheses'!$B$36</f>
        <v/>
      </c>
      <c r="DC32">
        <f>'1 Les hypotheses'!$B$36</f>
        <v/>
      </c>
      <c r="DD32">
        <f>'1 Les hypotheses'!$B$36</f>
        <v/>
      </c>
      <c r="DE32">
        <f>'1 Les hypotheses'!$B$36</f>
        <v/>
      </c>
      <c r="DF32">
        <f>'1 Les hypotheses'!$B$36+'1 Les hypotheses'!$B$34*(1+$A$32)^10</f>
        <v/>
      </c>
      <c r="DH32">
        <f>IF(B32&gt;='1 Les hypotheses'!$B$7,$A$32,9)</f>
        <v/>
      </c>
    </row>
    <row r="33">
      <c r="A33" s="25" t="n">
        <v>0.01</v>
      </c>
      <c r="B33" s="19">
        <f>IRR(CV33:DF33)</f>
        <v/>
      </c>
      <c r="C33">
        <f>IF(B33&gt;='1 Les hypotheses'!$B$7,1,0)</f>
        <v/>
      </c>
      <c r="CV33">
        <f>-'1 Les hypotheses'!$B$5</f>
        <v/>
      </c>
      <c r="CW33">
        <f>'1 Les hypotheses'!$B$36</f>
        <v/>
      </c>
      <c r="CX33">
        <f>'1 Les hypotheses'!$B$36</f>
        <v/>
      </c>
      <c r="CY33">
        <f>'1 Les hypotheses'!$B$36</f>
        <v/>
      </c>
      <c r="CZ33">
        <f>'1 Les hypotheses'!$B$36</f>
        <v/>
      </c>
      <c r="DA33">
        <f>'1 Les hypotheses'!$B$36</f>
        <v/>
      </c>
      <c r="DB33">
        <f>'1 Les hypotheses'!$B$36</f>
        <v/>
      </c>
      <c r="DC33">
        <f>'1 Les hypotheses'!$B$36</f>
        <v/>
      </c>
      <c r="DD33">
        <f>'1 Les hypotheses'!$B$36</f>
        <v/>
      </c>
      <c r="DE33">
        <f>'1 Les hypotheses'!$B$36</f>
        <v/>
      </c>
      <c r="DF33">
        <f>'1 Les hypotheses'!$B$36+'1 Les hypotheses'!$B$34*(1+$A$33)^10</f>
        <v/>
      </c>
      <c r="DH33">
        <f>IF(B33&gt;='1 Les hypotheses'!$B$7,$A$33,9)</f>
        <v/>
      </c>
    </row>
    <row r="34">
      <c r="A34" s="25" t="n">
        <v>0.015</v>
      </c>
      <c r="B34" s="19">
        <f>IRR(CV34:DF34)</f>
        <v/>
      </c>
      <c r="C34">
        <f>IF(B34&gt;='1 Les hypotheses'!$B$7,1,0)</f>
        <v/>
      </c>
      <c r="CV34">
        <f>-'1 Les hypotheses'!$B$5</f>
        <v/>
      </c>
      <c r="CW34">
        <f>'1 Les hypotheses'!$B$36</f>
        <v/>
      </c>
      <c r="CX34">
        <f>'1 Les hypotheses'!$B$36</f>
        <v/>
      </c>
      <c r="CY34">
        <f>'1 Les hypotheses'!$B$36</f>
        <v/>
      </c>
      <c r="CZ34">
        <f>'1 Les hypotheses'!$B$36</f>
        <v/>
      </c>
      <c r="DA34">
        <f>'1 Les hypotheses'!$B$36</f>
        <v/>
      </c>
      <c r="DB34">
        <f>'1 Les hypotheses'!$B$36</f>
        <v/>
      </c>
      <c r="DC34">
        <f>'1 Les hypotheses'!$B$36</f>
        <v/>
      </c>
      <c r="DD34">
        <f>'1 Les hypotheses'!$B$36</f>
        <v/>
      </c>
      <c r="DE34">
        <f>'1 Les hypotheses'!$B$36</f>
        <v/>
      </c>
      <c r="DF34">
        <f>'1 Les hypotheses'!$B$36+'1 Les hypotheses'!$B$34*(1+$A$34)^10</f>
        <v/>
      </c>
      <c r="DH34">
        <f>IF(B34&gt;='1 Les hypotheses'!$B$7,$A$34,9)</f>
        <v/>
      </c>
    </row>
    <row r="35">
      <c r="A35" s="25" t="n">
        <v>0.02</v>
      </c>
      <c r="B35" s="19">
        <f>IRR(CV35:DF35)</f>
        <v/>
      </c>
      <c r="C35">
        <f>IF(B35&gt;='1 Les hypotheses'!$B$7,1,0)</f>
        <v/>
      </c>
      <c r="CV35">
        <f>-'1 Les hypotheses'!$B$5</f>
        <v/>
      </c>
      <c r="CW35">
        <f>'1 Les hypotheses'!$B$36</f>
        <v/>
      </c>
      <c r="CX35">
        <f>'1 Les hypotheses'!$B$36</f>
        <v/>
      </c>
      <c r="CY35">
        <f>'1 Les hypotheses'!$B$36</f>
        <v/>
      </c>
      <c r="CZ35">
        <f>'1 Les hypotheses'!$B$36</f>
        <v/>
      </c>
      <c r="DA35">
        <f>'1 Les hypotheses'!$B$36</f>
        <v/>
      </c>
      <c r="DB35">
        <f>'1 Les hypotheses'!$B$36</f>
        <v/>
      </c>
      <c r="DC35">
        <f>'1 Les hypotheses'!$B$36</f>
        <v/>
      </c>
      <c r="DD35">
        <f>'1 Les hypotheses'!$B$36</f>
        <v/>
      </c>
      <c r="DE35">
        <f>'1 Les hypotheses'!$B$36</f>
        <v/>
      </c>
      <c r="DF35">
        <f>'1 Les hypotheses'!$B$36+'1 Les hypotheses'!$B$34*(1+$A$35)^10</f>
        <v/>
      </c>
      <c r="DH35">
        <f>IF(B35&gt;='1 Les hypotheses'!$B$7,$A$35,9)</f>
        <v/>
      </c>
    </row>
    <row r="36">
      <c r="A36" s="25" t="n">
        <v>0.025</v>
      </c>
      <c r="B36" s="19">
        <f>IRR(CV36:DF36)</f>
        <v/>
      </c>
      <c r="C36">
        <f>IF(B36&gt;='1 Les hypotheses'!$B$7,1,0)</f>
        <v/>
      </c>
      <c r="CV36">
        <f>-'1 Les hypotheses'!$B$5</f>
        <v/>
      </c>
      <c r="CW36">
        <f>'1 Les hypotheses'!$B$36</f>
        <v/>
      </c>
      <c r="CX36">
        <f>'1 Les hypotheses'!$B$36</f>
        <v/>
      </c>
      <c r="CY36">
        <f>'1 Les hypotheses'!$B$36</f>
        <v/>
      </c>
      <c r="CZ36">
        <f>'1 Les hypotheses'!$B$36</f>
        <v/>
      </c>
      <c r="DA36">
        <f>'1 Les hypotheses'!$B$36</f>
        <v/>
      </c>
      <c r="DB36">
        <f>'1 Les hypotheses'!$B$36</f>
        <v/>
      </c>
      <c r="DC36">
        <f>'1 Les hypotheses'!$B$36</f>
        <v/>
      </c>
      <c r="DD36">
        <f>'1 Les hypotheses'!$B$36</f>
        <v/>
      </c>
      <c r="DE36">
        <f>'1 Les hypotheses'!$B$36</f>
        <v/>
      </c>
      <c r="DF36">
        <f>'1 Les hypotheses'!$B$36+'1 Les hypotheses'!$B$34*(1+$A$36)^10</f>
        <v/>
      </c>
      <c r="DH36">
        <f>IF(B36&gt;='1 Les hypotheses'!$B$7,$A$36,9)</f>
        <v/>
      </c>
    </row>
    <row r="37">
      <c r="A37" s="25" t="n">
        <v>0.03</v>
      </c>
      <c r="B37" s="19">
        <f>IRR(CV37:DF37)</f>
        <v/>
      </c>
      <c r="C37">
        <f>IF(B37&gt;='1 Les hypotheses'!$B$7,1,0)</f>
        <v/>
      </c>
      <c r="CV37">
        <f>-'1 Les hypotheses'!$B$5</f>
        <v/>
      </c>
      <c r="CW37">
        <f>'1 Les hypotheses'!$B$36</f>
        <v/>
      </c>
      <c r="CX37">
        <f>'1 Les hypotheses'!$B$36</f>
        <v/>
      </c>
      <c r="CY37">
        <f>'1 Les hypotheses'!$B$36</f>
        <v/>
      </c>
      <c r="CZ37">
        <f>'1 Les hypotheses'!$B$36</f>
        <v/>
      </c>
      <c r="DA37">
        <f>'1 Les hypotheses'!$B$36</f>
        <v/>
      </c>
      <c r="DB37">
        <f>'1 Les hypotheses'!$B$36</f>
        <v/>
      </c>
      <c r="DC37">
        <f>'1 Les hypotheses'!$B$36</f>
        <v/>
      </c>
      <c r="DD37">
        <f>'1 Les hypotheses'!$B$36</f>
        <v/>
      </c>
      <c r="DE37">
        <f>'1 Les hypotheses'!$B$36</f>
        <v/>
      </c>
      <c r="DF37">
        <f>'1 Les hypotheses'!$B$36+'1 Les hypotheses'!$B$34*(1+$A$37)^10</f>
        <v/>
      </c>
      <c r="DH37">
        <f>IF(B37&gt;='1 Les hypotheses'!$B$7,$A$37,9)</f>
        <v/>
      </c>
    </row>
    <row r="38">
      <c r="A38" s="25" t="n">
        <v>0.034</v>
      </c>
      <c r="B38" s="19">
        <f>IRR(CV38:DF38)</f>
        <v/>
      </c>
      <c r="C38">
        <f>IF(B38&gt;='1 Les hypotheses'!$B$7,1,0)</f>
        <v/>
      </c>
      <c r="CV38">
        <f>-'1 Les hypotheses'!$B$5</f>
        <v/>
      </c>
      <c r="CW38">
        <f>'1 Les hypotheses'!$B$36</f>
        <v/>
      </c>
      <c r="CX38">
        <f>'1 Les hypotheses'!$B$36</f>
        <v/>
      </c>
      <c r="CY38">
        <f>'1 Les hypotheses'!$B$36</f>
        <v/>
      </c>
      <c r="CZ38">
        <f>'1 Les hypotheses'!$B$36</f>
        <v/>
      </c>
      <c r="DA38">
        <f>'1 Les hypotheses'!$B$36</f>
        <v/>
      </c>
      <c r="DB38">
        <f>'1 Les hypotheses'!$B$36</f>
        <v/>
      </c>
      <c r="DC38">
        <f>'1 Les hypotheses'!$B$36</f>
        <v/>
      </c>
      <c r="DD38">
        <f>'1 Les hypotheses'!$B$36</f>
        <v/>
      </c>
      <c r="DE38">
        <f>'1 Les hypotheses'!$B$36</f>
        <v/>
      </c>
      <c r="DF38">
        <f>'1 Les hypotheses'!$B$36+'1 Les hypotheses'!$B$34*(1+$A$38)^10</f>
        <v/>
      </c>
      <c r="DH38">
        <f>IF(B38&gt;='1 Les hypotheses'!$B$7,$A$38,9)</f>
        <v/>
      </c>
    </row>
    <row r="39">
      <c r="A39" s="25" t="n">
        <v>0.035</v>
      </c>
      <c r="B39" s="19">
        <f>IRR(CV39:DF39)</f>
        <v/>
      </c>
      <c r="C39">
        <f>IF(B39&gt;='1 Les hypotheses'!$B$7,1,0)</f>
        <v/>
      </c>
      <c r="CV39">
        <f>-'1 Les hypotheses'!$B$5</f>
        <v/>
      </c>
      <c r="CW39">
        <f>'1 Les hypotheses'!$B$36</f>
        <v/>
      </c>
      <c r="CX39">
        <f>'1 Les hypotheses'!$B$36</f>
        <v/>
      </c>
      <c r="CY39">
        <f>'1 Les hypotheses'!$B$36</f>
        <v/>
      </c>
      <c r="CZ39">
        <f>'1 Les hypotheses'!$B$36</f>
        <v/>
      </c>
      <c r="DA39">
        <f>'1 Les hypotheses'!$B$36</f>
        <v/>
      </c>
      <c r="DB39">
        <f>'1 Les hypotheses'!$B$36</f>
        <v/>
      </c>
      <c r="DC39">
        <f>'1 Les hypotheses'!$B$36</f>
        <v/>
      </c>
      <c r="DD39">
        <f>'1 Les hypotheses'!$B$36</f>
        <v/>
      </c>
      <c r="DE39">
        <f>'1 Les hypotheses'!$B$36</f>
        <v/>
      </c>
      <c r="DF39">
        <f>'1 Les hypotheses'!$B$36+'1 Les hypotheses'!$B$34*(1+$A$39)^10</f>
        <v/>
      </c>
      <c r="DH39">
        <f>IF(B39&gt;='1 Les hypotheses'!$B$7,$A$39,9)</f>
        <v/>
      </c>
    </row>
    <row r="40">
      <c r="A40" s="25" t="n">
        <v>0.036</v>
      </c>
      <c r="B40" s="19">
        <f>IRR(CV40:DF40)</f>
        <v/>
      </c>
      <c r="C40">
        <f>IF(B40&gt;='1 Les hypotheses'!$B$7,1,0)</f>
        <v/>
      </c>
      <c r="CV40">
        <f>-'1 Les hypotheses'!$B$5</f>
        <v/>
      </c>
      <c r="CW40">
        <f>'1 Les hypotheses'!$B$36</f>
        <v/>
      </c>
      <c r="CX40">
        <f>'1 Les hypotheses'!$B$36</f>
        <v/>
      </c>
      <c r="CY40">
        <f>'1 Les hypotheses'!$B$36</f>
        <v/>
      </c>
      <c r="CZ40">
        <f>'1 Les hypotheses'!$B$36</f>
        <v/>
      </c>
      <c r="DA40">
        <f>'1 Les hypotheses'!$B$36</f>
        <v/>
      </c>
      <c r="DB40">
        <f>'1 Les hypotheses'!$B$36</f>
        <v/>
      </c>
      <c r="DC40">
        <f>'1 Les hypotheses'!$B$36</f>
        <v/>
      </c>
      <c r="DD40">
        <f>'1 Les hypotheses'!$B$36</f>
        <v/>
      </c>
      <c r="DE40">
        <f>'1 Les hypotheses'!$B$36</f>
        <v/>
      </c>
      <c r="DF40">
        <f>'1 Les hypotheses'!$B$36+'1 Les hypotheses'!$B$34*(1+$A$40)^10</f>
        <v/>
      </c>
      <c r="DH40">
        <f>IF(B40&gt;='1 Les hypotheses'!$B$7,$A$40,9)</f>
        <v/>
      </c>
    </row>
    <row r="41">
      <c r="A41" s="25" t="n">
        <v>0.0361</v>
      </c>
      <c r="B41" s="19">
        <f>IRR(CV41:DF41)</f>
        <v/>
      </c>
      <c r="C41">
        <f>IF(B41&gt;='1 Les hypotheses'!$B$7,1,0)</f>
        <v/>
      </c>
      <c r="CV41">
        <f>-'1 Les hypotheses'!$B$5</f>
        <v/>
      </c>
      <c r="CW41">
        <f>'1 Les hypotheses'!$B$36</f>
        <v/>
      </c>
      <c r="CX41">
        <f>'1 Les hypotheses'!$B$36</f>
        <v/>
      </c>
      <c r="CY41">
        <f>'1 Les hypotheses'!$B$36</f>
        <v/>
      </c>
      <c r="CZ41">
        <f>'1 Les hypotheses'!$B$36</f>
        <v/>
      </c>
      <c r="DA41">
        <f>'1 Les hypotheses'!$B$36</f>
        <v/>
      </c>
      <c r="DB41">
        <f>'1 Les hypotheses'!$B$36</f>
        <v/>
      </c>
      <c r="DC41">
        <f>'1 Les hypotheses'!$B$36</f>
        <v/>
      </c>
      <c r="DD41">
        <f>'1 Les hypotheses'!$B$36</f>
        <v/>
      </c>
      <c r="DE41">
        <f>'1 Les hypotheses'!$B$36</f>
        <v/>
      </c>
      <c r="DF41">
        <f>'1 Les hypotheses'!$B$36+'1 Les hypotheses'!$B$34*(1+$A$41)^10</f>
        <v/>
      </c>
      <c r="DH41">
        <f>IF(B41&gt;='1 Les hypotheses'!$B$7,$A$41,9)</f>
        <v/>
      </c>
    </row>
    <row r="42">
      <c r="A42" s="25" t="n">
        <v>0.0365</v>
      </c>
      <c r="B42" s="19">
        <f>IRR(CV42:DF42)</f>
        <v/>
      </c>
      <c r="C42">
        <f>IF(B42&gt;='1 Les hypotheses'!$B$7,1,0)</f>
        <v/>
      </c>
      <c r="CV42">
        <f>-'1 Les hypotheses'!$B$5</f>
        <v/>
      </c>
      <c r="CW42">
        <f>'1 Les hypotheses'!$B$36</f>
        <v/>
      </c>
      <c r="CX42">
        <f>'1 Les hypotheses'!$B$36</f>
        <v/>
      </c>
      <c r="CY42">
        <f>'1 Les hypotheses'!$B$36</f>
        <v/>
      </c>
      <c r="CZ42">
        <f>'1 Les hypotheses'!$B$36</f>
        <v/>
      </c>
      <c r="DA42">
        <f>'1 Les hypotheses'!$B$36</f>
        <v/>
      </c>
      <c r="DB42">
        <f>'1 Les hypotheses'!$B$36</f>
        <v/>
      </c>
      <c r="DC42">
        <f>'1 Les hypotheses'!$B$36</f>
        <v/>
      </c>
      <c r="DD42">
        <f>'1 Les hypotheses'!$B$36</f>
        <v/>
      </c>
      <c r="DE42">
        <f>'1 Les hypotheses'!$B$36</f>
        <v/>
      </c>
      <c r="DF42">
        <f>'1 Les hypotheses'!$B$36+'1 Les hypotheses'!$B$34*(1+$A$42)^10</f>
        <v/>
      </c>
      <c r="DH42">
        <f>IF(B42&gt;='1 Les hypotheses'!$B$7,$A$42,9)</f>
        <v/>
      </c>
    </row>
    <row r="43">
      <c r="A43" s="25" t="n">
        <v>0.037</v>
      </c>
      <c r="B43" s="19">
        <f>IRR(CV43:DF43)</f>
        <v/>
      </c>
      <c r="C43">
        <f>IF(B43&gt;='1 Les hypotheses'!$B$7,1,0)</f>
        <v/>
      </c>
      <c r="CV43">
        <f>-'1 Les hypotheses'!$B$5</f>
        <v/>
      </c>
      <c r="CW43">
        <f>'1 Les hypotheses'!$B$36</f>
        <v/>
      </c>
      <c r="CX43">
        <f>'1 Les hypotheses'!$B$36</f>
        <v/>
      </c>
      <c r="CY43">
        <f>'1 Les hypotheses'!$B$36</f>
        <v/>
      </c>
      <c r="CZ43">
        <f>'1 Les hypotheses'!$B$36</f>
        <v/>
      </c>
      <c r="DA43">
        <f>'1 Les hypotheses'!$B$36</f>
        <v/>
      </c>
      <c r="DB43">
        <f>'1 Les hypotheses'!$B$36</f>
        <v/>
      </c>
      <c r="DC43">
        <f>'1 Les hypotheses'!$B$36</f>
        <v/>
      </c>
      <c r="DD43">
        <f>'1 Les hypotheses'!$B$36</f>
        <v/>
      </c>
      <c r="DE43">
        <f>'1 Les hypotheses'!$B$36</f>
        <v/>
      </c>
      <c r="DF43">
        <f>'1 Les hypotheses'!$B$36+'1 Les hypotheses'!$B$34*(1+$A$43)^10</f>
        <v/>
      </c>
      <c r="DH43">
        <f>IF(B43&gt;='1 Les hypotheses'!$B$7,$A$43,9)</f>
        <v/>
      </c>
    </row>
    <row r="44">
      <c r="A44" s="25" t="n">
        <v>0.04</v>
      </c>
      <c r="B44" s="19">
        <f>IRR(CV44:DF44)</f>
        <v/>
      </c>
      <c r="C44">
        <f>IF(B44&gt;='1 Les hypotheses'!$B$7,1,0)</f>
        <v/>
      </c>
      <c r="CV44">
        <f>-'1 Les hypotheses'!$B$5</f>
        <v/>
      </c>
      <c r="CW44">
        <f>'1 Les hypotheses'!$B$36</f>
        <v/>
      </c>
      <c r="CX44">
        <f>'1 Les hypotheses'!$B$36</f>
        <v/>
      </c>
      <c r="CY44">
        <f>'1 Les hypotheses'!$B$36</f>
        <v/>
      </c>
      <c r="CZ44">
        <f>'1 Les hypotheses'!$B$36</f>
        <v/>
      </c>
      <c r="DA44">
        <f>'1 Les hypotheses'!$B$36</f>
        <v/>
      </c>
      <c r="DB44">
        <f>'1 Les hypotheses'!$B$36</f>
        <v/>
      </c>
      <c r="DC44">
        <f>'1 Les hypotheses'!$B$36</f>
        <v/>
      </c>
      <c r="DD44">
        <f>'1 Les hypotheses'!$B$36</f>
        <v/>
      </c>
      <c r="DE44">
        <f>'1 Les hypotheses'!$B$36</f>
        <v/>
      </c>
      <c r="DF44">
        <f>'1 Les hypotheses'!$B$36+'1 Les hypotheses'!$B$34*(1+$A$44)^10</f>
        <v/>
      </c>
      <c r="DH44">
        <f>IF(B44&gt;='1 Les hypotheses'!$B$7,$A$44,9)</f>
        <v/>
      </c>
    </row>
    <row r="45">
      <c r="A45" s="25" t="n">
        <v>0.05</v>
      </c>
      <c r="B45" s="19">
        <f>IRR(CV45:DF45)</f>
        <v/>
      </c>
      <c r="C45">
        <f>IF(B45&gt;='1 Les hypotheses'!$B$7,1,0)</f>
        <v/>
      </c>
      <c r="CV45">
        <f>-'1 Les hypotheses'!$B$5</f>
        <v/>
      </c>
      <c r="CW45">
        <f>'1 Les hypotheses'!$B$36</f>
        <v/>
      </c>
      <c r="CX45">
        <f>'1 Les hypotheses'!$B$36</f>
        <v/>
      </c>
      <c r="CY45">
        <f>'1 Les hypotheses'!$B$36</f>
        <v/>
      </c>
      <c r="CZ45">
        <f>'1 Les hypotheses'!$B$36</f>
        <v/>
      </c>
      <c r="DA45">
        <f>'1 Les hypotheses'!$B$36</f>
        <v/>
      </c>
      <c r="DB45">
        <f>'1 Les hypotheses'!$B$36</f>
        <v/>
      </c>
      <c r="DC45">
        <f>'1 Les hypotheses'!$B$36</f>
        <v/>
      </c>
      <c r="DD45">
        <f>'1 Les hypotheses'!$B$36</f>
        <v/>
      </c>
      <c r="DE45">
        <f>'1 Les hypotheses'!$B$36</f>
        <v/>
      </c>
      <c r="DF45">
        <f>'1 Les hypotheses'!$B$36+'1 Les hypotheses'!$B$34*(1+$A$45)^10</f>
        <v/>
      </c>
      <c r="DH45">
        <f>IF(B45&gt;='1 Les hypotheses'!$B$7,$A$45,9)</f>
        <v/>
      </c>
    </row>
    <row r="47">
      <c r="A47" s="8" t="inlineStr">
        <is>
          <t>Revalorisation la plus faible du tableau qui porte le TRI au niveau du taux de distribution</t>
        </is>
      </c>
      <c r="B47" s="15">
        <f>MIN(DH31:DH45)</f>
        <v/>
      </c>
    </row>
    <row r="48">
      <c r="A48" s="2" t="inlineStr">
        <is>
          <t>Pour qu'un investisseur impose a 45 % touche reellement les 5 % annonces, il faut que le prix de part progresse de plus de trois points et demi par an pendant dix ans — sans interruption.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O42"/>
  <sheetViews>
    <sheetView showGridLines="0" workbookViewId="0">
      <pane ySplit="4" topLeftCell="A5" activePane="bottomLeft" state="frozen"/>
      <selection pane="bottomLeft" activeCell="A1" sqref="A1"/>
    </sheetView>
  </sheetViews>
  <sheetFormatPr baseColWidth="8" defaultRowHeight="15"/>
  <cols>
    <col width="30"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3" customWidth="1" min="14" max="14"/>
    <col width="52" customWidth="1" min="15" max="15"/>
  </cols>
  <sheetData>
    <row r="1">
      <c r="A1" s="1" t="inlineStr">
        <is>
          <t>Les quatre modes de detention du chapitre 8, sur le meme argent</t>
        </is>
      </c>
    </row>
    <row r="2">
      <c r="A2" s="2" t="inlineStr">
        <is>
          <t>Le chapitre 8 compare cinq facons d'acheter des SCPI sur soixante pages d'avantages, de limites et de profils types, et ne contient pas un seul euro. Le chapitre 6 conclut pourtant : « votre performance nette depend au moins autant de votre structure de detention que de la SCPI elle-meme ». Voici la comparaison, sur 50 000 EUR de parts et dix ans. Tous les parametres propres a chaque mode sont AJOUTES : le livre n'en fournit aucun.</t>
        </is>
      </c>
    </row>
    <row r="4">
      <c r="A4" s="3" t="inlineStr">
        <is>
          <t>A) Comptant — le cas du chapitre 6</t>
        </is>
      </c>
      <c r="B4" s="4" t="n"/>
      <c r="C4" s="4" t="n"/>
      <c r="D4" s="4" t="n"/>
      <c r="E4" s="4" t="n"/>
      <c r="F4" s="4" t="n"/>
      <c r="G4" s="4" t="n"/>
      <c r="H4" s="4" t="n"/>
      <c r="I4" s="4" t="n"/>
      <c r="J4" s="4" t="n"/>
      <c r="K4" s="4" t="n"/>
      <c r="L4" s="4" t="n"/>
      <c r="M4" s="4" t="n"/>
    </row>
    <row r="5">
      <c r="A5" s="10" t="inlineStr">
        <is>
          <t>Annee</t>
        </is>
      </c>
      <c r="B5" s="10" t="inlineStr">
        <is>
          <t>0</t>
        </is>
      </c>
      <c r="C5" s="10" t="inlineStr">
        <is>
          <t>1</t>
        </is>
      </c>
      <c r="D5" s="10" t="inlineStr">
        <is>
          <t>2</t>
        </is>
      </c>
      <c r="E5" s="10" t="inlineStr">
        <is>
          <t>3</t>
        </is>
      </c>
      <c r="F5" s="10" t="inlineStr">
        <is>
          <t>4</t>
        </is>
      </c>
      <c r="G5" s="10" t="inlineStr">
        <is>
          <t>5</t>
        </is>
      </c>
      <c r="H5" s="10" t="inlineStr">
        <is>
          <t>6</t>
        </is>
      </c>
      <c r="I5" s="10" t="inlineStr">
        <is>
          <t>7</t>
        </is>
      </c>
      <c r="J5" s="10" t="inlineStr">
        <is>
          <t>8</t>
        </is>
      </c>
      <c r="K5" s="10" t="inlineStr">
        <is>
          <t>9</t>
        </is>
      </c>
      <c r="L5" s="10" t="inlineStr">
        <is>
          <t>10</t>
        </is>
      </c>
    </row>
    <row r="6">
      <c r="A6" t="inlineStr">
        <is>
          <t>Flux de tresorerie</t>
        </is>
      </c>
      <c r="B6" s="11">
        <f>'2 L exemple du livre'!B9</f>
        <v/>
      </c>
      <c r="C6" s="11">
        <f>'2 L exemple du livre'!C9</f>
        <v/>
      </c>
      <c r="D6" s="11">
        <f>'2 L exemple du livre'!D9</f>
        <v/>
      </c>
      <c r="E6" s="11">
        <f>'2 L exemple du livre'!E9</f>
        <v/>
      </c>
      <c r="F6" s="11">
        <f>'2 L exemple du livre'!F9</f>
        <v/>
      </c>
      <c r="G6" s="11">
        <f>'2 L exemple du livre'!G9</f>
        <v/>
      </c>
      <c r="H6" s="11">
        <f>'2 L exemple du livre'!H9</f>
        <v/>
      </c>
      <c r="I6" s="11">
        <f>'2 L exemple du livre'!I9</f>
        <v/>
      </c>
      <c r="J6" s="11">
        <f>'2 L exemple du livre'!J9</f>
        <v/>
      </c>
      <c r="K6" s="11">
        <f>'2 L exemple du livre'!K9</f>
        <v/>
      </c>
      <c r="L6" s="11">
        <f>'2 L exemple du livre'!L9</f>
        <v/>
      </c>
    </row>
    <row r="7">
      <c r="A7" s="8" t="inlineStr">
        <is>
          <t>TRI</t>
        </is>
      </c>
      <c r="B7" s="22">
        <f>IRR(B6:L6)</f>
        <v/>
      </c>
    </row>
    <row r="9">
      <c r="A9" s="3" t="inlineStr">
        <is>
          <t>B) Credit amortissable — interets deductibles des revenus fonciers (chapitre 7, § 4)</t>
        </is>
      </c>
      <c r="B9" s="4" t="n"/>
      <c r="C9" s="4" t="n"/>
      <c r="D9" s="4" t="n"/>
      <c r="E9" s="4" t="n"/>
      <c r="F9" s="4" t="n"/>
      <c r="G9" s="4" t="n"/>
      <c r="H9" s="4" t="n"/>
      <c r="I9" s="4" t="n"/>
      <c r="J9" s="4" t="n"/>
      <c r="K9" s="4" t="n"/>
      <c r="L9" s="4" t="n"/>
      <c r="M9" s="4" t="n"/>
    </row>
    <row r="10">
      <c r="A10" s="10" t="inlineStr">
        <is>
          <t>Annee</t>
        </is>
      </c>
      <c r="B10" s="10" t="inlineStr">
        <is>
          <t>0</t>
        </is>
      </c>
      <c r="C10" s="10" t="inlineStr">
        <is>
          <t>1</t>
        </is>
      </c>
      <c r="D10" s="10" t="inlineStr">
        <is>
          <t>2</t>
        </is>
      </c>
      <c r="E10" s="10" t="inlineStr">
        <is>
          <t>3</t>
        </is>
      </c>
      <c r="F10" s="10" t="inlineStr">
        <is>
          <t>4</t>
        </is>
      </c>
      <c r="G10" s="10" t="inlineStr">
        <is>
          <t>5</t>
        </is>
      </c>
      <c r="H10" s="10" t="inlineStr">
        <is>
          <t>6</t>
        </is>
      </c>
      <c r="I10" s="10" t="inlineStr">
        <is>
          <t>7</t>
        </is>
      </c>
      <c r="J10" s="10" t="inlineStr">
        <is>
          <t>8</t>
        </is>
      </c>
      <c r="K10" s="10" t="inlineStr">
        <is>
          <t>9</t>
        </is>
      </c>
      <c r="L10" s="10" t="inlineStr">
        <is>
          <t>10</t>
        </is>
      </c>
    </row>
    <row r="11">
      <c r="A11" t="inlineStr">
        <is>
          <t>Capital restant du</t>
        </is>
      </c>
      <c r="B11" s="11">
        <f>'1 Les hypotheses'!$B$5-'1 Les hypotheses'!$B$24</f>
        <v/>
      </c>
      <c r="C11" s="11">
        <f>B11-(C13-C12)</f>
        <v/>
      </c>
      <c r="D11" s="11">
        <f>C11-(D13-D12)</f>
        <v/>
      </c>
      <c r="E11" s="11">
        <f>D11-(E13-E12)</f>
        <v/>
      </c>
      <c r="F11" s="11">
        <f>E11-(F13-F12)</f>
        <v/>
      </c>
      <c r="G11" s="11">
        <f>F11-(G13-G12)</f>
        <v/>
      </c>
      <c r="H11" s="11">
        <f>G11-(H13-H12)</f>
        <v/>
      </c>
      <c r="I11" s="11">
        <f>H11-(I13-I12)</f>
        <v/>
      </c>
      <c r="J11" s="11">
        <f>I11-(J13-J12)</f>
        <v/>
      </c>
      <c r="K11" s="11">
        <f>J11-(K13-K12)</f>
        <v/>
      </c>
      <c r="L11" s="11">
        <f>K11-(L13-L12)</f>
        <v/>
      </c>
    </row>
    <row r="12">
      <c r="A12" t="inlineStr">
        <is>
          <t>Interets</t>
        </is>
      </c>
      <c r="B12" s="11" t="n">
        <v>0</v>
      </c>
      <c r="C12" s="11">
        <f>B11*'1 Les hypotheses'!$B$22</f>
        <v/>
      </c>
      <c r="D12" s="11">
        <f>C11*'1 Les hypotheses'!$B$22</f>
        <v/>
      </c>
      <c r="E12" s="11">
        <f>D11*'1 Les hypotheses'!$B$22</f>
        <v/>
      </c>
      <c r="F12" s="11">
        <f>E11*'1 Les hypotheses'!$B$22</f>
        <v/>
      </c>
      <c r="G12" s="11">
        <f>F11*'1 Les hypotheses'!$B$22</f>
        <v/>
      </c>
      <c r="H12" s="11">
        <f>G11*'1 Les hypotheses'!$B$22</f>
        <v/>
      </c>
      <c r="I12" s="11">
        <f>H11*'1 Les hypotheses'!$B$22</f>
        <v/>
      </c>
      <c r="J12" s="11">
        <f>I11*'1 Les hypotheses'!$B$22</f>
        <v/>
      </c>
      <c r="K12" s="11">
        <f>J11*'1 Les hypotheses'!$B$22</f>
        <v/>
      </c>
      <c r="L12" s="11">
        <f>K11*'1 Les hypotheses'!$B$22</f>
        <v/>
      </c>
    </row>
    <row r="13">
      <c r="A13" t="inlineStr">
        <is>
          <t>Annuite</t>
        </is>
      </c>
      <c r="B13" s="11" t="n">
        <v>0</v>
      </c>
      <c r="C13" s="11">
        <f>('1 Les hypotheses'!$B$5-'1 Les hypotheses'!$B$24)*'1 Les hypotheses'!$B$22/(1-(1+'1 Les hypotheses'!$B$22)^-'1 Les hypotheses'!$B$23)</f>
        <v/>
      </c>
      <c r="D13" s="11">
        <f>('1 Les hypotheses'!$B$5-'1 Les hypotheses'!$B$24)*'1 Les hypotheses'!$B$22/(1-(1+'1 Les hypotheses'!$B$22)^-'1 Les hypotheses'!$B$23)</f>
        <v/>
      </c>
      <c r="E13" s="11">
        <f>('1 Les hypotheses'!$B$5-'1 Les hypotheses'!$B$24)*'1 Les hypotheses'!$B$22/(1-(1+'1 Les hypotheses'!$B$22)^-'1 Les hypotheses'!$B$23)</f>
        <v/>
      </c>
      <c r="F13" s="11">
        <f>('1 Les hypotheses'!$B$5-'1 Les hypotheses'!$B$24)*'1 Les hypotheses'!$B$22/(1-(1+'1 Les hypotheses'!$B$22)^-'1 Les hypotheses'!$B$23)</f>
        <v/>
      </c>
      <c r="G13" s="11">
        <f>('1 Les hypotheses'!$B$5-'1 Les hypotheses'!$B$24)*'1 Les hypotheses'!$B$22/(1-(1+'1 Les hypotheses'!$B$22)^-'1 Les hypotheses'!$B$23)</f>
        <v/>
      </c>
      <c r="H13" s="11">
        <f>('1 Les hypotheses'!$B$5-'1 Les hypotheses'!$B$24)*'1 Les hypotheses'!$B$22/(1-(1+'1 Les hypotheses'!$B$22)^-'1 Les hypotheses'!$B$23)</f>
        <v/>
      </c>
      <c r="I13" s="11">
        <f>('1 Les hypotheses'!$B$5-'1 Les hypotheses'!$B$24)*'1 Les hypotheses'!$B$22/(1-(1+'1 Les hypotheses'!$B$22)^-'1 Les hypotheses'!$B$23)</f>
        <v/>
      </c>
      <c r="J13" s="11">
        <f>('1 Les hypotheses'!$B$5-'1 Les hypotheses'!$B$24)*'1 Les hypotheses'!$B$22/(1-(1+'1 Les hypotheses'!$B$22)^-'1 Les hypotheses'!$B$23)</f>
        <v/>
      </c>
      <c r="K13" s="11">
        <f>('1 Les hypotheses'!$B$5-'1 Les hypotheses'!$B$24)*'1 Les hypotheses'!$B$22/(1-(1+'1 Les hypotheses'!$B$22)^-'1 Les hypotheses'!$B$23)</f>
        <v/>
      </c>
      <c r="L13" s="11">
        <f>('1 Les hypotheses'!$B$5-'1 Les hypotheses'!$B$24)*'1 Les hypotheses'!$B$22/(1-(1+'1 Les hypotheses'!$B$22)^-'1 Les hypotheses'!$B$23)</f>
        <v/>
      </c>
    </row>
    <row r="14">
      <c r="A14" t="inlineStr">
        <is>
          <t>Loyers</t>
        </is>
      </c>
      <c r="B14" s="11" t="n">
        <v>0</v>
      </c>
      <c r="C14" s="11">
        <f>'1 Les hypotheses'!$B$35</f>
        <v/>
      </c>
      <c r="D14" s="11">
        <f>'1 Les hypotheses'!$B$35</f>
        <v/>
      </c>
      <c r="E14" s="11">
        <f>'1 Les hypotheses'!$B$35</f>
        <v/>
      </c>
      <c r="F14" s="11">
        <f>'1 Les hypotheses'!$B$35</f>
        <v/>
      </c>
      <c r="G14" s="11">
        <f>'1 Les hypotheses'!$B$35</f>
        <v/>
      </c>
      <c r="H14" s="11">
        <f>'1 Les hypotheses'!$B$35</f>
        <v/>
      </c>
      <c r="I14" s="11">
        <f>'1 Les hypotheses'!$B$35</f>
        <v/>
      </c>
      <c r="J14" s="11">
        <f>'1 Les hypotheses'!$B$35</f>
        <v/>
      </c>
      <c r="K14" s="11">
        <f>'1 Les hypotheses'!$B$35</f>
        <v/>
      </c>
      <c r="L14" s="11">
        <f>'1 Les hypotheses'!$B$35</f>
        <v/>
      </c>
    </row>
    <row r="15">
      <c r="A15" t="inlineStr">
        <is>
          <t>Base imposable</t>
        </is>
      </c>
      <c r="B15" s="11" t="n">
        <v>0</v>
      </c>
      <c r="C15" s="11">
        <f>MAX(0,C14-C12-B17)</f>
        <v/>
      </c>
      <c r="D15" s="11">
        <f>MAX(0,D14-D12-C17)</f>
        <v/>
      </c>
      <c r="E15" s="11">
        <f>MAX(0,E14-E12-D17)</f>
        <v/>
      </c>
      <c r="F15" s="11">
        <f>MAX(0,F14-F12-E17)</f>
        <v/>
      </c>
      <c r="G15" s="11">
        <f>MAX(0,G14-G12-F17)</f>
        <v/>
      </c>
      <c r="H15" s="11">
        <f>MAX(0,H14-H12-G17)</f>
        <v/>
      </c>
      <c r="I15" s="11">
        <f>MAX(0,I14-I12-H17)</f>
        <v/>
      </c>
      <c r="J15" s="11">
        <f>MAX(0,J14-J12-I17)</f>
        <v/>
      </c>
      <c r="K15" s="11">
        <f>MAX(0,K14-K12-J17)</f>
        <v/>
      </c>
      <c r="L15" s="11">
        <f>MAX(0,L14-L12-K17)</f>
        <v/>
      </c>
    </row>
    <row r="16">
      <c r="A16" t="inlineStr">
        <is>
          <t>Impot</t>
        </is>
      </c>
      <c r="B16" s="11" t="n">
        <v>0</v>
      </c>
      <c r="C16" s="11">
        <f>C15*('1 Les hypotheses'!$B$25+'1 Les hypotheses'!$B$26)</f>
        <v/>
      </c>
      <c r="D16" s="11">
        <f>D15*('1 Les hypotheses'!$B$25+'1 Les hypotheses'!$B$26)</f>
        <v/>
      </c>
      <c r="E16" s="11">
        <f>E15*('1 Les hypotheses'!$B$25+'1 Les hypotheses'!$B$26)</f>
        <v/>
      </c>
      <c r="F16" s="11">
        <f>F15*('1 Les hypotheses'!$B$25+'1 Les hypotheses'!$B$26)</f>
        <v/>
      </c>
      <c r="G16" s="11">
        <f>G15*('1 Les hypotheses'!$B$25+'1 Les hypotheses'!$B$26)</f>
        <v/>
      </c>
      <c r="H16" s="11">
        <f>H15*('1 Les hypotheses'!$B$25+'1 Les hypotheses'!$B$26)</f>
        <v/>
      </c>
      <c r="I16" s="11">
        <f>I15*('1 Les hypotheses'!$B$25+'1 Les hypotheses'!$B$26)</f>
        <v/>
      </c>
      <c r="J16" s="11">
        <f>J15*('1 Les hypotheses'!$B$25+'1 Les hypotheses'!$B$26)</f>
        <v/>
      </c>
      <c r="K16" s="11">
        <f>K15*('1 Les hypotheses'!$B$25+'1 Les hypotheses'!$B$26)</f>
        <v/>
      </c>
      <c r="L16" s="11">
        <f>L15*('1 Les hypotheses'!$B$25+'1 Les hypotheses'!$B$26)</f>
        <v/>
      </c>
    </row>
    <row r="17">
      <c r="A17" t="inlineStr">
        <is>
          <t>Report deficitaire</t>
        </is>
      </c>
      <c r="B17" s="11" t="n">
        <v>0</v>
      </c>
      <c r="C17" s="11">
        <f>MAX(0,C12+B17-C14)</f>
        <v/>
      </c>
      <c r="D17" s="11">
        <f>MAX(0,D12+C17-D14)</f>
        <v/>
      </c>
      <c r="E17" s="11">
        <f>MAX(0,E12+D17-E14)</f>
        <v/>
      </c>
      <c r="F17" s="11">
        <f>MAX(0,F12+E17-F14)</f>
        <v/>
      </c>
      <c r="G17" s="11">
        <f>MAX(0,G12+F17-G14)</f>
        <v/>
      </c>
      <c r="H17" s="11">
        <f>MAX(0,H12+G17-H14)</f>
        <v/>
      </c>
      <c r="I17" s="11">
        <f>MAX(0,I12+H17-I14)</f>
        <v/>
      </c>
      <c r="J17" s="11">
        <f>MAX(0,J12+I17-J14)</f>
        <v/>
      </c>
      <c r="K17" s="11">
        <f>MAX(0,K12+J17-K14)</f>
        <v/>
      </c>
      <c r="L17" s="11">
        <f>MAX(0,L12+K17-L14)</f>
        <v/>
      </c>
    </row>
    <row r="18">
      <c r="A18" s="8" t="inlineStr">
        <is>
          <t>Flux de tresorerie</t>
        </is>
      </c>
      <c r="B18" s="11">
        <f>-'1 Les hypotheses'!$B$24</f>
        <v/>
      </c>
      <c r="C18" s="11">
        <f>C14-C13-C16</f>
        <v/>
      </c>
      <c r="D18" s="11">
        <f>D14-D13-D16</f>
        <v/>
      </c>
      <c r="E18" s="11">
        <f>E14-E13-E16</f>
        <v/>
      </c>
      <c r="F18" s="11">
        <f>F14-F13-F16</f>
        <v/>
      </c>
      <c r="G18" s="11">
        <f>G14-G13-G16</f>
        <v/>
      </c>
      <c r="H18" s="11">
        <f>H14-H13-H16</f>
        <v/>
      </c>
      <c r="I18" s="11">
        <f>I14-I13-I16</f>
        <v/>
      </c>
      <c r="J18" s="11">
        <f>J14-J13-J16</f>
        <v/>
      </c>
      <c r="K18" s="11">
        <f>K14-K13-K16</f>
        <v/>
      </c>
      <c r="L18" s="11">
        <f>L14-L13-L16+'1 Les hypotheses'!$B$34*(1+'1 Les hypotheses'!$B$9)^'1 Les hypotheses'!$B$10-L11</f>
        <v/>
      </c>
    </row>
    <row r="19">
      <c r="A19" s="8" t="inlineStr">
        <is>
          <t>TRI</t>
        </is>
      </c>
      <c r="B19" s="22">
        <f>IRR(B18:L18)</f>
        <v/>
      </c>
      <c r="O19" t="inlineStr">
        <is>
          <t>Sans apport, le TRI porte sur l'effort d'epargne seul. Il est plus eleve que le comptant tant que le taux d'emprunt reste sous le seuil de la feuille 6 — et il devient negatif de l'autre cote.</t>
        </is>
      </c>
    </row>
    <row r="20">
      <c r="A20" s="8" t="inlineStr">
        <is>
          <t>Effort d'epargne, annee 1</t>
        </is>
      </c>
      <c r="B20" s="11">
        <f>-C18</f>
        <v/>
      </c>
    </row>
    <row r="22">
      <c r="A22" s="3" t="inlineStr">
        <is>
          <t>C) Assurance-vie — frais d'entree plus faibles, une part des loyers retenue, frais annuels sur l'encours</t>
        </is>
      </c>
      <c r="B22" s="4" t="n"/>
      <c r="C22" s="4" t="n"/>
      <c r="D22" s="4" t="n"/>
      <c r="E22" s="4" t="n"/>
      <c r="F22" s="4" t="n"/>
      <c r="G22" s="4" t="n"/>
      <c r="H22" s="4" t="n"/>
      <c r="I22" s="4" t="n"/>
      <c r="J22" s="4" t="n"/>
      <c r="K22" s="4" t="n"/>
      <c r="L22" s="4" t="n"/>
      <c r="M22" s="4" t="n"/>
    </row>
    <row r="23">
      <c r="A23" s="10" t="inlineStr">
        <is>
          <t>Annee</t>
        </is>
      </c>
      <c r="B23" s="10" t="inlineStr">
        <is>
          <t>0</t>
        </is>
      </c>
      <c r="C23" s="10" t="inlineStr">
        <is>
          <t>1</t>
        </is>
      </c>
      <c r="D23" s="10" t="inlineStr">
        <is>
          <t>2</t>
        </is>
      </c>
      <c r="E23" s="10" t="inlineStr">
        <is>
          <t>3</t>
        </is>
      </c>
      <c r="F23" s="10" t="inlineStr">
        <is>
          <t>4</t>
        </is>
      </c>
      <c r="G23" s="10" t="inlineStr">
        <is>
          <t>5</t>
        </is>
      </c>
      <c r="H23" s="10" t="inlineStr">
        <is>
          <t>6</t>
        </is>
      </c>
      <c r="I23" s="10" t="inlineStr">
        <is>
          <t>7</t>
        </is>
      </c>
      <c r="J23" s="10" t="inlineStr">
        <is>
          <t>8</t>
        </is>
      </c>
      <c r="K23" s="10" t="inlineStr">
        <is>
          <t>9</t>
        </is>
      </c>
      <c r="L23" s="10" t="inlineStr">
        <is>
          <t>10</t>
        </is>
      </c>
    </row>
    <row r="24">
      <c r="A24" t="inlineStr">
        <is>
          <t>Encours</t>
        </is>
      </c>
      <c r="B24" s="11">
        <f>'1 Les hypotheses'!$B$5*(1-'1 Les hypotheses'!$B$27)</f>
        <v/>
      </c>
      <c r="C24" s="11">
        <f>(B24*(1+'1 Les hypotheses'!$B$9)+C25)*(1-'1 Les hypotheses'!$B$29)</f>
        <v/>
      </c>
      <c r="D24" s="11">
        <f>(C24*(1+'1 Les hypotheses'!$B$9)+D25)*(1-'1 Les hypotheses'!$B$29)</f>
        <v/>
      </c>
      <c r="E24" s="11">
        <f>(D24*(1+'1 Les hypotheses'!$B$9)+E25)*(1-'1 Les hypotheses'!$B$29)</f>
        <v/>
      </c>
      <c r="F24" s="11">
        <f>(E24*(1+'1 Les hypotheses'!$B$9)+F25)*(1-'1 Les hypotheses'!$B$29)</f>
        <v/>
      </c>
      <c r="G24" s="11">
        <f>(F24*(1+'1 Les hypotheses'!$B$9)+G25)*(1-'1 Les hypotheses'!$B$29)</f>
        <v/>
      </c>
      <c r="H24" s="11">
        <f>(G24*(1+'1 Les hypotheses'!$B$9)+H25)*(1-'1 Les hypotheses'!$B$29)</f>
        <v/>
      </c>
      <c r="I24" s="11">
        <f>(H24*(1+'1 Les hypotheses'!$B$9)+I25)*(1-'1 Les hypotheses'!$B$29)</f>
        <v/>
      </c>
      <c r="J24" s="11">
        <f>(I24*(1+'1 Les hypotheses'!$B$9)+J25)*(1-'1 Les hypotheses'!$B$29)</f>
        <v/>
      </c>
      <c r="K24" s="11">
        <f>(J24*(1+'1 Les hypotheses'!$B$9)+K25)*(1-'1 Les hypotheses'!$B$29)</f>
        <v/>
      </c>
      <c r="L24" s="11">
        <f>(K24*(1+'1 Les hypotheses'!$B$9)+L25)*(1-'1 Les hypotheses'!$B$29)</f>
        <v/>
      </c>
    </row>
    <row r="25">
      <c r="A25" t="inlineStr">
        <is>
          <t>Loyers reverses</t>
        </is>
      </c>
      <c r="B25" s="11" t="n">
        <v>0</v>
      </c>
      <c r="C25" s="11">
        <f>'1 Les hypotheses'!$B$5*'1 Les hypotheses'!$B$7*'1 Les hypotheses'!$B$28</f>
        <v/>
      </c>
      <c r="D25" s="11">
        <f>'1 Les hypotheses'!$B$5*'1 Les hypotheses'!$B$7*'1 Les hypotheses'!$B$28</f>
        <v/>
      </c>
      <c r="E25" s="11">
        <f>'1 Les hypotheses'!$B$5*'1 Les hypotheses'!$B$7*'1 Les hypotheses'!$B$28</f>
        <v/>
      </c>
      <c r="F25" s="11">
        <f>'1 Les hypotheses'!$B$5*'1 Les hypotheses'!$B$7*'1 Les hypotheses'!$B$28</f>
        <v/>
      </c>
      <c r="G25" s="11">
        <f>'1 Les hypotheses'!$B$5*'1 Les hypotheses'!$B$7*'1 Les hypotheses'!$B$28</f>
        <v/>
      </c>
      <c r="H25" s="11">
        <f>'1 Les hypotheses'!$B$5*'1 Les hypotheses'!$B$7*'1 Les hypotheses'!$B$28</f>
        <v/>
      </c>
      <c r="I25" s="11">
        <f>'1 Les hypotheses'!$B$5*'1 Les hypotheses'!$B$7*'1 Les hypotheses'!$B$28</f>
        <v/>
      </c>
      <c r="J25" s="11">
        <f>'1 Les hypotheses'!$B$5*'1 Les hypotheses'!$B$7*'1 Les hypotheses'!$B$28</f>
        <v/>
      </c>
      <c r="K25" s="11">
        <f>'1 Les hypotheses'!$B$5*'1 Les hypotheses'!$B$7*'1 Les hypotheses'!$B$28</f>
        <v/>
      </c>
      <c r="L25" s="11">
        <f>'1 Les hypotheses'!$B$5*'1 Les hypotheses'!$B$7*'1 Les hypotheses'!$B$28</f>
        <v/>
      </c>
    </row>
    <row r="26">
      <c r="A26" t="inlineStr">
        <is>
          <t>Flux de tresorerie</t>
        </is>
      </c>
      <c r="B26" s="11">
        <f>-'1 Les hypotheses'!$B$5</f>
        <v/>
      </c>
      <c r="C26" s="11" t="n">
        <v>0</v>
      </c>
      <c r="D26" s="11" t="n">
        <v>0</v>
      </c>
      <c r="E26" s="11" t="n">
        <v>0</v>
      </c>
      <c r="F26" s="11" t="n">
        <v>0</v>
      </c>
      <c r="G26" s="11" t="n">
        <v>0</v>
      </c>
      <c r="H26" s="11" t="n">
        <v>0</v>
      </c>
      <c r="I26" s="11" t="n">
        <v>0</v>
      </c>
      <c r="J26" s="11" t="n">
        <v>0</v>
      </c>
      <c r="K26" s="11" t="n">
        <v>0</v>
      </c>
      <c r="L26" s="11">
        <f>L24-MAX(0,L24-'1 Les hypotheses'!$B$5)*'1 Les hypotheses'!$B$30</f>
        <v/>
      </c>
    </row>
    <row r="27">
      <c r="A27" s="8" t="inlineStr">
        <is>
          <t>TRI</t>
        </is>
      </c>
      <c r="B27" s="22">
        <f>IRR(B26:L26)</f>
        <v/>
      </c>
    </row>
    <row r="29">
      <c r="A29" s="3" t="inlineStr">
        <is>
          <t>D) Nue-propriete temporaire — aucun revenu, pleine propriete a l'echeance</t>
        </is>
      </c>
      <c r="B29" s="4" t="n"/>
      <c r="C29" s="4" t="n"/>
      <c r="D29" s="4" t="n"/>
      <c r="E29" s="4" t="n"/>
      <c r="F29" s="4" t="n"/>
      <c r="G29" s="4" t="n"/>
      <c r="H29" s="4" t="n"/>
      <c r="I29" s="4" t="n"/>
      <c r="J29" s="4" t="n"/>
      <c r="K29" s="4" t="n"/>
      <c r="L29" s="4" t="n"/>
      <c r="M29" s="4" t="n"/>
    </row>
    <row r="30">
      <c r="A30" s="10" t="inlineStr">
        <is>
          <t>Annee</t>
        </is>
      </c>
      <c r="B30" s="10" t="inlineStr">
        <is>
          <t>0</t>
        </is>
      </c>
      <c r="C30" s="10" t="inlineStr">
        <is>
          <t>1</t>
        </is>
      </c>
      <c r="D30" s="10" t="inlineStr">
        <is>
          <t>2</t>
        </is>
      </c>
      <c r="E30" s="10" t="inlineStr">
        <is>
          <t>3</t>
        </is>
      </c>
      <c r="F30" s="10" t="inlineStr">
        <is>
          <t>4</t>
        </is>
      </c>
      <c r="G30" s="10" t="inlineStr">
        <is>
          <t>5</t>
        </is>
      </c>
      <c r="H30" s="10" t="inlineStr">
        <is>
          <t>6</t>
        </is>
      </c>
      <c r="I30" s="10" t="inlineStr">
        <is>
          <t>7</t>
        </is>
      </c>
      <c r="J30" s="10" t="inlineStr">
        <is>
          <t>8</t>
        </is>
      </c>
      <c r="K30" s="10" t="inlineStr">
        <is>
          <t>9</t>
        </is>
      </c>
      <c r="L30" s="10" t="inlineStr">
        <is>
          <t>10</t>
        </is>
      </c>
    </row>
    <row r="31">
      <c r="A31" t="inlineStr">
        <is>
          <t>Flux de tresorerie</t>
        </is>
      </c>
      <c r="B31" s="11">
        <f>-'1 Les hypotheses'!$B$5*(1-'1 Les hypotheses'!$B$31)</f>
        <v/>
      </c>
      <c r="C31" s="11" t="n">
        <v>0</v>
      </c>
      <c r="D31" s="11" t="n">
        <v>0</v>
      </c>
      <c r="E31" s="11" t="n">
        <v>0</v>
      </c>
      <c r="F31" s="11" t="n">
        <v>0</v>
      </c>
      <c r="G31" s="11" t="n">
        <v>0</v>
      </c>
      <c r="H31" s="11" t="n">
        <v>0</v>
      </c>
      <c r="I31" s="11" t="n">
        <v>0</v>
      </c>
      <c r="J31" s="11" t="n">
        <v>0</v>
      </c>
      <c r="K31" s="11" t="n">
        <v>0</v>
      </c>
      <c r="L31" s="11">
        <f>'1 Les hypotheses'!$B$5*(1+'1 Les hypotheses'!$B$9)^'1 Les hypotheses'!$B$10</f>
        <v/>
      </c>
    </row>
    <row r="32">
      <c r="A32" s="8" t="inlineStr">
        <is>
          <t>TRI</t>
        </is>
      </c>
      <c r="B32" s="22">
        <f>IRR(B31:L31)</f>
        <v/>
      </c>
    </row>
    <row r="34">
      <c r="A34" s="3" t="inlineStr">
        <is>
          <t>SYNTHESE</t>
        </is>
      </c>
      <c r="B34" s="4" t="n"/>
      <c r="C34" s="4" t="n"/>
      <c r="D34" s="4" t="n"/>
      <c r="E34" s="4" t="n"/>
      <c r="F34" s="4" t="n"/>
      <c r="G34" s="4" t="n"/>
      <c r="H34" s="4" t="n"/>
      <c r="I34" s="4" t="n"/>
      <c r="J34" s="4" t="n"/>
      <c r="K34" s="4" t="n"/>
      <c r="L34" s="4" t="n"/>
      <c r="M34" s="4" t="n"/>
    </row>
    <row r="35">
      <c r="A35" s="10" t="inlineStr">
        <is>
          <t>Mode de detention</t>
        </is>
      </c>
      <c r="B35" s="10" t="inlineStr">
        <is>
          <t>TRI</t>
        </is>
      </c>
      <c r="C35" s="10" t="inlineStr">
        <is>
          <t>Gain net</t>
        </is>
      </c>
      <c r="D35" s="10" t="inlineStr">
        <is>
          <t>Sortie de cash a l'annee 0</t>
        </is>
      </c>
      <c r="E35" s="10" t="inlineStr">
        <is>
          <t>Revenus pendant la periode</t>
        </is>
      </c>
    </row>
    <row r="36">
      <c r="A36" t="inlineStr">
        <is>
          <t>Comptant</t>
        </is>
      </c>
      <c r="B36" s="19">
        <f>B7</f>
        <v/>
      </c>
      <c r="C36" s="11">
        <f>SUM(B6:L6)</f>
        <v/>
      </c>
      <c r="D36" s="11">
        <f>-B6</f>
        <v/>
      </c>
      <c r="E36" t="inlineStr">
        <is>
          <t>oui, imposes chaque annee</t>
        </is>
      </c>
    </row>
    <row r="37">
      <c r="A37" t="inlineStr">
        <is>
          <t>Credit amortissable</t>
        </is>
      </c>
      <c r="B37" s="19">
        <f>B19</f>
        <v/>
      </c>
      <c r="C37" s="11">
        <f>SUM(B18:L18)</f>
        <v/>
      </c>
      <c r="D37" s="11">
        <f>-B18</f>
        <v/>
      </c>
      <c r="E37" t="inlineStr">
        <is>
          <t>oui, mais absorbes par l'annuite</t>
        </is>
      </c>
    </row>
    <row r="38">
      <c r="A38" t="inlineStr">
        <is>
          <t>Assurance-vie</t>
        </is>
      </c>
      <c r="B38" s="19">
        <f>B27</f>
        <v/>
      </c>
      <c r="C38" s="11">
        <f>SUM(B26:L26)</f>
        <v/>
      </c>
      <c r="D38" s="11">
        <f>-B26</f>
        <v/>
      </c>
      <c r="E38" t="inlineStr">
        <is>
          <t>non, capitalises dans le contrat</t>
        </is>
      </c>
    </row>
    <row r="39">
      <c r="A39" t="inlineStr">
        <is>
          <t>Nue-propriete</t>
        </is>
      </c>
      <c r="B39" s="19">
        <f>B32</f>
        <v/>
      </c>
      <c r="C39" s="11">
        <f>SUM(B31:L31)</f>
        <v/>
      </c>
      <c r="D39" s="11">
        <f>-B31</f>
        <v/>
      </c>
      <c r="E39" t="inlineStr">
        <is>
          <t>aucun, par construction</t>
        </is>
      </c>
    </row>
    <row r="41">
      <c r="A41" s="8" t="inlineStr">
        <is>
          <t>Le meilleur du tableau</t>
        </is>
      </c>
      <c r="B41" s="8">
        <f>INDEX(A36:A39,MATCH(MAX(B36:B39),B36:B39,0))</f>
        <v/>
      </c>
      <c r="O41" s="2" t="inlineStr">
        <is>
          <t>C'est la reponse chiffree a la phrase du chapitre 6 : sur la MEME SCPI, au MEME moment, l'ecart entre les modes de detention se compte en centaines de points de base. La SCPI, elle, n'a pas bouge.</t>
        </is>
      </c>
    </row>
    <row r="42">
      <c r="A42" s="8" t="inlineStr">
        <is>
          <t>Ecart entre le meilleur et le pire, en points de base</t>
        </is>
      </c>
      <c r="B42" s="16">
        <f>(MAX(B36:B39)-MIN(B36:B39))*10000</f>
        <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C24"/>
  <sheetViews>
    <sheetView showGridLines="0" workbookViewId="0">
      <pane ySplit="4" topLeftCell="A5" activePane="bottomLeft" state="frozen"/>
      <selection pane="bottomLeft" activeCell="A1" sqref="A1"/>
    </sheetView>
  </sheetViews>
  <sheetFormatPr baseColWidth="8" defaultRowHeight="15"/>
  <cols>
    <col width="26" customWidth="1" min="1" max="1"/>
    <col width="14" customWidth="1" min="2" max="2"/>
    <col width="26" customWidth="1" min="3" max="3"/>
    <col width="14" customWidth="1" min="4" max="4"/>
    <col width="26" customWidth="1" min="5" max="5"/>
    <col width="14" customWidth="1" min="6" max="6"/>
    <col width="3" customWidth="1" min="7" max="7"/>
    <col width="54" customWidth="1" min="8" max="8"/>
    <col hidden="1" width="13" customWidth="1" min="20" max="20"/>
    <col hidden="1" width="13" customWidth="1" min="21" max="21"/>
    <col hidden="1" width="13" customWidth="1" min="22" max="22"/>
    <col hidden="1" width="13" customWidth="1" min="23" max="23"/>
    <col hidden="1" width="13" customWidth="1" min="24" max="24"/>
    <col hidden="1" width="13" customWidth="1" min="25" max="25"/>
    <col hidden="1" width="13" customWidth="1" min="26" max="26"/>
    <col hidden="1" width="13" customWidth="1" min="27" max="27"/>
    <col hidden="1" width="13" customWidth="1" min="28" max="28"/>
    <col hidden="1" width="13" customWidth="1" min="29" max="29"/>
    <col hidden="1" width="13" customWidth="1" min="30" max="30"/>
    <col hidden="1" width="13" customWidth="1" min="31" max="31"/>
    <col hidden="1" width="13" customWidth="1" min="32" max="32"/>
    <col hidden="1" width="13" customWidth="1" min="33" max="33"/>
    <col hidden="1" width="13" customWidth="1" min="34" max="34"/>
    <col hidden="1" width="13" customWidth="1" min="35" max="35"/>
    <col hidden="1" width="13" customWidth="1" min="36" max="36"/>
    <col hidden="1" width="13" customWidth="1" min="37" max="37"/>
    <col hidden="1" width="13" customWidth="1" min="38" max="38"/>
    <col hidden="1" width="13" customWidth="1" min="39" max="39"/>
    <col hidden="1" width="13" customWidth="1" min="40" max="40"/>
    <col hidden="1" width="13" customWidth="1" min="41" max="41"/>
    <col hidden="1" width="13" customWidth="1" min="42" max="42"/>
    <col hidden="1" width="13" customWidth="1" min="43" max="43"/>
    <col hidden="1" width="13" customWidth="1" min="44" max="44"/>
    <col hidden="1" width="13" customWidth="1" min="45" max="45"/>
    <col hidden="1" width="13" customWidth="1" min="46" max="46"/>
    <col hidden="1" width="13" customWidth="1" min="47" max="47"/>
    <col hidden="1" width="13" customWidth="1" min="48" max="48"/>
    <col hidden="1" width="13" customWidth="1" min="49" max="49"/>
    <col hidden="1" width="13" customWidth="1" min="50" max="50"/>
    <col hidden="1" width="13" customWidth="1" min="51" max="51"/>
    <col hidden="1" width="13" customWidth="1" min="52" max="52"/>
    <col hidden="1" width="13" customWidth="1" min="53" max="53"/>
    <col hidden="1" width="13" customWidth="1" min="54" max="54"/>
    <col hidden="1" width="13" customWidth="1" min="55" max="55"/>
  </cols>
  <sheetData>
    <row r="1">
      <c r="A1" s="1" t="inlineStr">
        <is>
          <t>Les trois points de bascule entre les modes de detention</t>
        </is>
      </c>
    </row>
    <row r="2">
      <c r="A2" s="2" t="inlineStr">
        <is>
          <t>Chaque mode bat le comptant a partir d'un seuil, et perd en dessous. Le chapitre 8 conseille sans jamais nommer ces seuils. Chaque ligne rejoue le mode entier.</t>
        </is>
      </c>
    </row>
    <row r="4">
      <c r="A4" s="8" t="inlineStr">
        <is>
          <t>TRI du comptant, la reference</t>
        </is>
      </c>
      <c r="B4" s="22">
        <f>'5 Les modes de detention'!$B$7</f>
        <v/>
      </c>
    </row>
    <row r="6">
      <c r="A6" s="10" t="inlineStr">
        <is>
          <t>Credit : taux d'emprunt</t>
        </is>
      </c>
      <c r="B6" s="10" t="inlineStr">
        <is>
          <t>TRI</t>
        </is>
      </c>
      <c r="C6" s="10" t="inlineStr">
        <is>
          <t>Assurance-vie : loyers reverses</t>
        </is>
      </c>
      <c r="D6" s="10" t="inlineStr">
        <is>
          <t>TRI</t>
        </is>
      </c>
      <c r="E6" s="10" t="inlineStr">
        <is>
          <t>Nue-propriete : decote</t>
        </is>
      </c>
      <c r="F6" s="10" t="inlineStr">
        <is>
          <t>TRI</t>
        </is>
      </c>
    </row>
    <row r="7">
      <c r="A7" s="7" t="n">
        <v>0.015</v>
      </c>
      <c r="B7" s="19">
        <f>IRR(T7:AD7)</f>
        <v/>
      </c>
      <c r="C7" s="7" t="n">
        <v>0.6</v>
      </c>
      <c r="D7" s="19">
        <f>(AO7-MAX(0,AO7-'1 Les hypotheses'!$B$5)*'1 Les hypotheses'!$B$30)^(1/'1 Les hypotheses'!$B$10)/'1 Les hypotheses'!$B$5^(1/'1 Les hypotheses'!$B$10)-1</f>
        <v/>
      </c>
      <c r="E7" s="7" t="n">
        <v>0.05</v>
      </c>
      <c r="F7" s="19">
        <f>(('1 Les hypotheses'!$B$5*(1+'1 Les hypotheses'!$B$9)^'1 Les hypotheses'!$B$10)/('1 Les hypotheses'!$B$5*(1-$E$7)))^(1/'1 Les hypotheses'!$B$10)-1</f>
        <v/>
      </c>
      <c r="T7">
        <f>-'1 Les hypotheses'!$B$24</f>
        <v/>
      </c>
      <c r="U7">
        <f>'1 Les hypotheses'!$B$35-('1 Les hypotheses'!$B$5-'1 Les hypotheses'!$B$24)*$A$7/(1-(1+$A$7)^-'1 Les hypotheses'!$B$23)-MAX(0,'1 Les hypotheses'!$B$35-(('1 Les hypotheses'!$B$5-'1 Les hypotheses'!$B$24)*(1+$A$7)^0-('1 Les hypotheses'!$B$5-'1 Les hypotheses'!$B$24)*$A$7/(1-(1+$A$7)^-'1 Les hypotheses'!$B$23)*((1+$A$7)^0-1)/$A$7)*$A$7)*('1 Les hypotheses'!$B$25+'1 Les hypotheses'!$B$26)</f>
        <v/>
      </c>
      <c r="V7">
        <f>'1 Les hypotheses'!$B$35-('1 Les hypotheses'!$B$5-'1 Les hypotheses'!$B$24)*$A$7/(1-(1+$A$7)^-'1 Les hypotheses'!$B$23)-MAX(0,'1 Les hypotheses'!$B$35-(('1 Les hypotheses'!$B$5-'1 Les hypotheses'!$B$24)*(1+$A$7)^1-('1 Les hypotheses'!$B$5-'1 Les hypotheses'!$B$24)*$A$7/(1-(1+$A$7)^-'1 Les hypotheses'!$B$23)*((1+$A$7)^1-1)/$A$7)*$A$7)*('1 Les hypotheses'!$B$25+'1 Les hypotheses'!$B$26)</f>
        <v/>
      </c>
      <c r="W7">
        <f>'1 Les hypotheses'!$B$35-('1 Les hypotheses'!$B$5-'1 Les hypotheses'!$B$24)*$A$7/(1-(1+$A$7)^-'1 Les hypotheses'!$B$23)-MAX(0,'1 Les hypotheses'!$B$35-(('1 Les hypotheses'!$B$5-'1 Les hypotheses'!$B$24)*(1+$A$7)^2-('1 Les hypotheses'!$B$5-'1 Les hypotheses'!$B$24)*$A$7/(1-(1+$A$7)^-'1 Les hypotheses'!$B$23)*((1+$A$7)^2-1)/$A$7)*$A$7)*('1 Les hypotheses'!$B$25+'1 Les hypotheses'!$B$26)</f>
        <v/>
      </c>
      <c r="X7">
        <f>'1 Les hypotheses'!$B$35-('1 Les hypotheses'!$B$5-'1 Les hypotheses'!$B$24)*$A$7/(1-(1+$A$7)^-'1 Les hypotheses'!$B$23)-MAX(0,'1 Les hypotheses'!$B$35-(('1 Les hypotheses'!$B$5-'1 Les hypotheses'!$B$24)*(1+$A$7)^3-('1 Les hypotheses'!$B$5-'1 Les hypotheses'!$B$24)*$A$7/(1-(1+$A$7)^-'1 Les hypotheses'!$B$23)*((1+$A$7)^3-1)/$A$7)*$A$7)*('1 Les hypotheses'!$B$25+'1 Les hypotheses'!$B$26)</f>
        <v/>
      </c>
      <c r="Y7">
        <f>'1 Les hypotheses'!$B$35-('1 Les hypotheses'!$B$5-'1 Les hypotheses'!$B$24)*$A$7/(1-(1+$A$7)^-'1 Les hypotheses'!$B$23)-MAX(0,'1 Les hypotheses'!$B$35-(('1 Les hypotheses'!$B$5-'1 Les hypotheses'!$B$24)*(1+$A$7)^4-('1 Les hypotheses'!$B$5-'1 Les hypotheses'!$B$24)*$A$7/(1-(1+$A$7)^-'1 Les hypotheses'!$B$23)*((1+$A$7)^4-1)/$A$7)*$A$7)*('1 Les hypotheses'!$B$25+'1 Les hypotheses'!$B$26)</f>
        <v/>
      </c>
      <c r="Z7">
        <f>'1 Les hypotheses'!$B$35-('1 Les hypotheses'!$B$5-'1 Les hypotheses'!$B$24)*$A$7/(1-(1+$A$7)^-'1 Les hypotheses'!$B$23)-MAX(0,'1 Les hypotheses'!$B$35-(('1 Les hypotheses'!$B$5-'1 Les hypotheses'!$B$24)*(1+$A$7)^5-('1 Les hypotheses'!$B$5-'1 Les hypotheses'!$B$24)*$A$7/(1-(1+$A$7)^-'1 Les hypotheses'!$B$23)*((1+$A$7)^5-1)/$A$7)*$A$7)*('1 Les hypotheses'!$B$25+'1 Les hypotheses'!$B$26)</f>
        <v/>
      </c>
      <c r="AA7">
        <f>'1 Les hypotheses'!$B$35-('1 Les hypotheses'!$B$5-'1 Les hypotheses'!$B$24)*$A$7/(1-(1+$A$7)^-'1 Les hypotheses'!$B$23)-MAX(0,'1 Les hypotheses'!$B$35-(('1 Les hypotheses'!$B$5-'1 Les hypotheses'!$B$24)*(1+$A$7)^6-('1 Les hypotheses'!$B$5-'1 Les hypotheses'!$B$24)*$A$7/(1-(1+$A$7)^-'1 Les hypotheses'!$B$23)*((1+$A$7)^6-1)/$A$7)*$A$7)*('1 Les hypotheses'!$B$25+'1 Les hypotheses'!$B$26)</f>
        <v/>
      </c>
      <c r="AB7">
        <f>'1 Les hypotheses'!$B$35-('1 Les hypotheses'!$B$5-'1 Les hypotheses'!$B$24)*$A$7/(1-(1+$A$7)^-'1 Les hypotheses'!$B$23)-MAX(0,'1 Les hypotheses'!$B$35-(('1 Les hypotheses'!$B$5-'1 Les hypotheses'!$B$24)*(1+$A$7)^7-('1 Les hypotheses'!$B$5-'1 Les hypotheses'!$B$24)*$A$7/(1-(1+$A$7)^-'1 Les hypotheses'!$B$23)*((1+$A$7)^7-1)/$A$7)*$A$7)*('1 Les hypotheses'!$B$25+'1 Les hypotheses'!$B$26)</f>
        <v/>
      </c>
      <c r="AC7">
        <f>'1 Les hypotheses'!$B$35-('1 Les hypotheses'!$B$5-'1 Les hypotheses'!$B$24)*$A$7/(1-(1+$A$7)^-'1 Les hypotheses'!$B$23)-MAX(0,'1 Les hypotheses'!$B$35-(('1 Les hypotheses'!$B$5-'1 Les hypotheses'!$B$24)*(1+$A$7)^8-('1 Les hypotheses'!$B$5-'1 Les hypotheses'!$B$24)*$A$7/(1-(1+$A$7)^-'1 Les hypotheses'!$B$23)*((1+$A$7)^8-1)/$A$7)*$A$7)*('1 Les hypotheses'!$B$25+'1 Les hypotheses'!$B$26)</f>
        <v/>
      </c>
      <c r="AD7">
        <f>'1 Les hypotheses'!$B$35-('1 Les hypotheses'!$B$5-'1 Les hypotheses'!$B$24)*$A$7/(1-(1+$A$7)^-'1 Les hypotheses'!$B$23)-MAX(0,'1 Les hypotheses'!$B$35-(('1 Les hypotheses'!$B$5-'1 Les hypotheses'!$B$24)*(1+$A$7)^9-('1 Les hypotheses'!$B$5-'1 Les hypotheses'!$B$24)*$A$7/(1-(1+$A$7)^-'1 Les hypotheses'!$B$23)*((1+$A$7)^9-1)/$A$7)*$A$7)*('1 Les hypotheses'!$B$25+'1 Les hypotheses'!$B$26)+'1 Les hypotheses'!$B$34*(1+'1 Les hypotheses'!$B$9)^'1 Les hypotheses'!$B$10-(('1 Les hypotheses'!$B$5-'1 Les hypotheses'!$B$24)*(1+$A$7)^10-('1 Les hypotheses'!$B$5-'1 Les hypotheses'!$B$24)*$A$7/(1-(1+$A$7)^-'1 Les hypotheses'!$B$23)*((1+$A$7)^10-1)/$A$7)</f>
        <v/>
      </c>
      <c r="AE7">
        <f>'1 Les hypotheses'!$B$5*(1-'1 Les hypotheses'!$B$27)</f>
        <v/>
      </c>
      <c r="AF7">
        <f>(AE7*(1+'1 Les hypotheses'!$B$9)+'1 Les hypotheses'!$B$5*'1 Les hypotheses'!$B$7*$C$7)*(1-'1 Les hypotheses'!$B$29)</f>
        <v/>
      </c>
      <c r="AG7">
        <f>(AF7*(1+'1 Les hypotheses'!$B$9)+'1 Les hypotheses'!$B$5*'1 Les hypotheses'!$B$7*$C$7)*(1-'1 Les hypotheses'!$B$29)</f>
        <v/>
      </c>
      <c r="AH7">
        <f>(AG7*(1+'1 Les hypotheses'!$B$9)+'1 Les hypotheses'!$B$5*'1 Les hypotheses'!$B$7*$C$7)*(1-'1 Les hypotheses'!$B$29)</f>
        <v/>
      </c>
      <c r="AI7">
        <f>(AH7*(1+'1 Les hypotheses'!$B$9)+'1 Les hypotheses'!$B$5*'1 Les hypotheses'!$B$7*$C$7)*(1-'1 Les hypotheses'!$B$29)</f>
        <v/>
      </c>
      <c r="AJ7">
        <f>(AI7*(1+'1 Les hypotheses'!$B$9)+'1 Les hypotheses'!$B$5*'1 Les hypotheses'!$B$7*$C$7)*(1-'1 Les hypotheses'!$B$29)</f>
        <v/>
      </c>
      <c r="AK7">
        <f>(AJ7*(1+'1 Les hypotheses'!$B$9)+'1 Les hypotheses'!$B$5*'1 Les hypotheses'!$B$7*$C$7)*(1-'1 Les hypotheses'!$B$29)</f>
        <v/>
      </c>
      <c r="AL7">
        <f>(AK7*(1+'1 Les hypotheses'!$B$9)+'1 Les hypotheses'!$B$5*'1 Les hypotheses'!$B$7*$C$7)*(1-'1 Les hypotheses'!$B$29)</f>
        <v/>
      </c>
      <c r="AM7">
        <f>(AL7*(1+'1 Les hypotheses'!$B$9)+'1 Les hypotheses'!$B$5*'1 Les hypotheses'!$B$7*$C$7)*(1-'1 Les hypotheses'!$B$29)</f>
        <v/>
      </c>
      <c r="AN7">
        <f>(AM7*(1+'1 Les hypotheses'!$B$9)+'1 Les hypotheses'!$B$5*'1 Les hypotheses'!$B$7*$C$7)*(1-'1 Les hypotheses'!$B$29)</f>
        <v/>
      </c>
      <c r="AO7">
        <f>(AN7*(1+'1 Les hypotheses'!$B$9)+'1 Les hypotheses'!$B$5*'1 Les hypotheses'!$B$7*$C$7)*(1-'1 Les hypotheses'!$B$29)</f>
        <v/>
      </c>
      <c r="BA7">
        <f>IF(B7&lt;$B$4,1,0)</f>
        <v/>
      </c>
      <c r="BB7">
        <f>IF(D7&gt;$B$4,1,0)</f>
        <v/>
      </c>
      <c r="BC7">
        <f>IF(F7&gt;$B$4,1,0)</f>
        <v/>
      </c>
    </row>
    <row r="8">
      <c r="A8" s="7" t="n">
        <v>0.02</v>
      </c>
      <c r="B8" s="19">
        <f>IRR(T8:AD8)</f>
        <v/>
      </c>
      <c r="C8" s="7" t="n">
        <v>0.65</v>
      </c>
      <c r="D8" s="19">
        <f>(AO8-MAX(0,AO8-'1 Les hypotheses'!$B$5)*'1 Les hypotheses'!$B$30)^(1/'1 Les hypotheses'!$B$10)/'1 Les hypotheses'!$B$5^(1/'1 Les hypotheses'!$B$10)-1</f>
        <v/>
      </c>
      <c r="E8" s="7" t="n">
        <v>0.08</v>
      </c>
      <c r="F8" s="19">
        <f>(('1 Les hypotheses'!$B$5*(1+'1 Les hypotheses'!$B$9)^'1 Les hypotheses'!$B$10)/('1 Les hypotheses'!$B$5*(1-$E$8)))^(1/'1 Les hypotheses'!$B$10)-1</f>
        <v/>
      </c>
      <c r="T8">
        <f>-'1 Les hypotheses'!$B$24</f>
        <v/>
      </c>
      <c r="U8">
        <f>'1 Les hypotheses'!$B$35-('1 Les hypotheses'!$B$5-'1 Les hypotheses'!$B$24)*$A$8/(1-(1+$A$8)^-'1 Les hypotheses'!$B$23)-MAX(0,'1 Les hypotheses'!$B$35-(('1 Les hypotheses'!$B$5-'1 Les hypotheses'!$B$24)*(1+$A$8)^0-('1 Les hypotheses'!$B$5-'1 Les hypotheses'!$B$24)*$A$8/(1-(1+$A$8)^-'1 Les hypotheses'!$B$23)*((1+$A$8)^0-1)/$A$8)*$A$8)*('1 Les hypotheses'!$B$25+'1 Les hypotheses'!$B$26)</f>
        <v/>
      </c>
      <c r="V8">
        <f>'1 Les hypotheses'!$B$35-('1 Les hypotheses'!$B$5-'1 Les hypotheses'!$B$24)*$A$8/(1-(1+$A$8)^-'1 Les hypotheses'!$B$23)-MAX(0,'1 Les hypotheses'!$B$35-(('1 Les hypotheses'!$B$5-'1 Les hypotheses'!$B$24)*(1+$A$8)^1-('1 Les hypotheses'!$B$5-'1 Les hypotheses'!$B$24)*$A$8/(1-(1+$A$8)^-'1 Les hypotheses'!$B$23)*((1+$A$8)^1-1)/$A$8)*$A$8)*('1 Les hypotheses'!$B$25+'1 Les hypotheses'!$B$26)</f>
        <v/>
      </c>
      <c r="W8">
        <f>'1 Les hypotheses'!$B$35-('1 Les hypotheses'!$B$5-'1 Les hypotheses'!$B$24)*$A$8/(1-(1+$A$8)^-'1 Les hypotheses'!$B$23)-MAX(0,'1 Les hypotheses'!$B$35-(('1 Les hypotheses'!$B$5-'1 Les hypotheses'!$B$24)*(1+$A$8)^2-('1 Les hypotheses'!$B$5-'1 Les hypotheses'!$B$24)*$A$8/(1-(1+$A$8)^-'1 Les hypotheses'!$B$23)*((1+$A$8)^2-1)/$A$8)*$A$8)*('1 Les hypotheses'!$B$25+'1 Les hypotheses'!$B$26)</f>
        <v/>
      </c>
      <c r="X8">
        <f>'1 Les hypotheses'!$B$35-('1 Les hypotheses'!$B$5-'1 Les hypotheses'!$B$24)*$A$8/(1-(1+$A$8)^-'1 Les hypotheses'!$B$23)-MAX(0,'1 Les hypotheses'!$B$35-(('1 Les hypotheses'!$B$5-'1 Les hypotheses'!$B$24)*(1+$A$8)^3-('1 Les hypotheses'!$B$5-'1 Les hypotheses'!$B$24)*$A$8/(1-(1+$A$8)^-'1 Les hypotheses'!$B$23)*((1+$A$8)^3-1)/$A$8)*$A$8)*('1 Les hypotheses'!$B$25+'1 Les hypotheses'!$B$26)</f>
        <v/>
      </c>
      <c r="Y8">
        <f>'1 Les hypotheses'!$B$35-('1 Les hypotheses'!$B$5-'1 Les hypotheses'!$B$24)*$A$8/(1-(1+$A$8)^-'1 Les hypotheses'!$B$23)-MAX(0,'1 Les hypotheses'!$B$35-(('1 Les hypotheses'!$B$5-'1 Les hypotheses'!$B$24)*(1+$A$8)^4-('1 Les hypotheses'!$B$5-'1 Les hypotheses'!$B$24)*$A$8/(1-(1+$A$8)^-'1 Les hypotheses'!$B$23)*((1+$A$8)^4-1)/$A$8)*$A$8)*('1 Les hypotheses'!$B$25+'1 Les hypotheses'!$B$26)</f>
        <v/>
      </c>
      <c r="Z8">
        <f>'1 Les hypotheses'!$B$35-('1 Les hypotheses'!$B$5-'1 Les hypotheses'!$B$24)*$A$8/(1-(1+$A$8)^-'1 Les hypotheses'!$B$23)-MAX(0,'1 Les hypotheses'!$B$35-(('1 Les hypotheses'!$B$5-'1 Les hypotheses'!$B$24)*(1+$A$8)^5-('1 Les hypotheses'!$B$5-'1 Les hypotheses'!$B$24)*$A$8/(1-(1+$A$8)^-'1 Les hypotheses'!$B$23)*((1+$A$8)^5-1)/$A$8)*$A$8)*('1 Les hypotheses'!$B$25+'1 Les hypotheses'!$B$26)</f>
        <v/>
      </c>
      <c r="AA8">
        <f>'1 Les hypotheses'!$B$35-('1 Les hypotheses'!$B$5-'1 Les hypotheses'!$B$24)*$A$8/(1-(1+$A$8)^-'1 Les hypotheses'!$B$23)-MAX(0,'1 Les hypotheses'!$B$35-(('1 Les hypotheses'!$B$5-'1 Les hypotheses'!$B$24)*(1+$A$8)^6-('1 Les hypotheses'!$B$5-'1 Les hypotheses'!$B$24)*$A$8/(1-(1+$A$8)^-'1 Les hypotheses'!$B$23)*((1+$A$8)^6-1)/$A$8)*$A$8)*('1 Les hypotheses'!$B$25+'1 Les hypotheses'!$B$26)</f>
        <v/>
      </c>
      <c r="AB8">
        <f>'1 Les hypotheses'!$B$35-('1 Les hypotheses'!$B$5-'1 Les hypotheses'!$B$24)*$A$8/(1-(1+$A$8)^-'1 Les hypotheses'!$B$23)-MAX(0,'1 Les hypotheses'!$B$35-(('1 Les hypotheses'!$B$5-'1 Les hypotheses'!$B$24)*(1+$A$8)^7-('1 Les hypotheses'!$B$5-'1 Les hypotheses'!$B$24)*$A$8/(1-(1+$A$8)^-'1 Les hypotheses'!$B$23)*((1+$A$8)^7-1)/$A$8)*$A$8)*('1 Les hypotheses'!$B$25+'1 Les hypotheses'!$B$26)</f>
        <v/>
      </c>
      <c r="AC8">
        <f>'1 Les hypotheses'!$B$35-('1 Les hypotheses'!$B$5-'1 Les hypotheses'!$B$24)*$A$8/(1-(1+$A$8)^-'1 Les hypotheses'!$B$23)-MAX(0,'1 Les hypotheses'!$B$35-(('1 Les hypotheses'!$B$5-'1 Les hypotheses'!$B$24)*(1+$A$8)^8-('1 Les hypotheses'!$B$5-'1 Les hypotheses'!$B$24)*$A$8/(1-(1+$A$8)^-'1 Les hypotheses'!$B$23)*((1+$A$8)^8-1)/$A$8)*$A$8)*('1 Les hypotheses'!$B$25+'1 Les hypotheses'!$B$26)</f>
        <v/>
      </c>
      <c r="AD8">
        <f>'1 Les hypotheses'!$B$35-('1 Les hypotheses'!$B$5-'1 Les hypotheses'!$B$24)*$A$8/(1-(1+$A$8)^-'1 Les hypotheses'!$B$23)-MAX(0,'1 Les hypotheses'!$B$35-(('1 Les hypotheses'!$B$5-'1 Les hypotheses'!$B$24)*(1+$A$8)^9-('1 Les hypotheses'!$B$5-'1 Les hypotheses'!$B$24)*$A$8/(1-(1+$A$8)^-'1 Les hypotheses'!$B$23)*((1+$A$8)^9-1)/$A$8)*$A$8)*('1 Les hypotheses'!$B$25+'1 Les hypotheses'!$B$26)+'1 Les hypotheses'!$B$34*(1+'1 Les hypotheses'!$B$9)^'1 Les hypotheses'!$B$10-(('1 Les hypotheses'!$B$5-'1 Les hypotheses'!$B$24)*(1+$A$8)^10-('1 Les hypotheses'!$B$5-'1 Les hypotheses'!$B$24)*$A$8/(1-(1+$A$8)^-'1 Les hypotheses'!$B$23)*((1+$A$8)^10-1)/$A$8)</f>
        <v/>
      </c>
      <c r="AE8">
        <f>'1 Les hypotheses'!$B$5*(1-'1 Les hypotheses'!$B$27)</f>
        <v/>
      </c>
      <c r="AF8">
        <f>(AE8*(1+'1 Les hypotheses'!$B$9)+'1 Les hypotheses'!$B$5*'1 Les hypotheses'!$B$7*$C$8)*(1-'1 Les hypotheses'!$B$29)</f>
        <v/>
      </c>
      <c r="AG8">
        <f>(AF8*(1+'1 Les hypotheses'!$B$9)+'1 Les hypotheses'!$B$5*'1 Les hypotheses'!$B$7*$C$8)*(1-'1 Les hypotheses'!$B$29)</f>
        <v/>
      </c>
      <c r="AH8">
        <f>(AG8*(1+'1 Les hypotheses'!$B$9)+'1 Les hypotheses'!$B$5*'1 Les hypotheses'!$B$7*$C$8)*(1-'1 Les hypotheses'!$B$29)</f>
        <v/>
      </c>
      <c r="AI8">
        <f>(AH8*(1+'1 Les hypotheses'!$B$9)+'1 Les hypotheses'!$B$5*'1 Les hypotheses'!$B$7*$C$8)*(1-'1 Les hypotheses'!$B$29)</f>
        <v/>
      </c>
      <c r="AJ8">
        <f>(AI8*(1+'1 Les hypotheses'!$B$9)+'1 Les hypotheses'!$B$5*'1 Les hypotheses'!$B$7*$C$8)*(1-'1 Les hypotheses'!$B$29)</f>
        <v/>
      </c>
      <c r="AK8">
        <f>(AJ8*(1+'1 Les hypotheses'!$B$9)+'1 Les hypotheses'!$B$5*'1 Les hypotheses'!$B$7*$C$8)*(1-'1 Les hypotheses'!$B$29)</f>
        <v/>
      </c>
      <c r="AL8">
        <f>(AK8*(1+'1 Les hypotheses'!$B$9)+'1 Les hypotheses'!$B$5*'1 Les hypotheses'!$B$7*$C$8)*(1-'1 Les hypotheses'!$B$29)</f>
        <v/>
      </c>
      <c r="AM8">
        <f>(AL8*(1+'1 Les hypotheses'!$B$9)+'1 Les hypotheses'!$B$5*'1 Les hypotheses'!$B$7*$C$8)*(1-'1 Les hypotheses'!$B$29)</f>
        <v/>
      </c>
      <c r="AN8">
        <f>(AM8*(1+'1 Les hypotheses'!$B$9)+'1 Les hypotheses'!$B$5*'1 Les hypotheses'!$B$7*$C$8)*(1-'1 Les hypotheses'!$B$29)</f>
        <v/>
      </c>
      <c r="AO8">
        <f>(AN8*(1+'1 Les hypotheses'!$B$9)+'1 Les hypotheses'!$B$5*'1 Les hypotheses'!$B$7*$C$8)*(1-'1 Les hypotheses'!$B$29)</f>
        <v/>
      </c>
      <c r="BA8">
        <f>IF(B8&lt;$B$4,1,0)</f>
        <v/>
      </c>
      <c r="BB8">
        <f>IF(D8&gt;$B$4,1,0)</f>
        <v/>
      </c>
      <c r="BC8">
        <f>IF(F8&gt;$B$4,1,0)</f>
        <v/>
      </c>
    </row>
    <row r="9">
      <c r="A9" s="7" t="n">
        <v>0.025</v>
      </c>
      <c r="B9" s="19">
        <f>IRR(T9:AD9)</f>
        <v/>
      </c>
      <c r="C9" s="7" t="n">
        <v>0.7</v>
      </c>
      <c r="D9" s="19">
        <f>(AO9-MAX(0,AO9-'1 Les hypotheses'!$B$5)*'1 Les hypotheses'!$B$30)^(1/'1 Les hypotheses'!$B$10)/'1 Les hypotheses'!$B$5^(1/'1 Les hypotheses'!$B$10)-1</f>
        <v/>
      </c>
      <c r="E9" s="7" t="n">
        <v>0.1</v>
      </c>
      <c r="F9" s="19">
        <f>(('1 Les hypotheses'!$B$5*(1+'1 Les hypotheses'!$B$9)^'1 Les hypotheses'!$B$10)/('1 Les hypotheses'!$B$5*(1-$E$9)))^(1/'1 Les hypotheses'!$B$10)-1</f>
        <v/>
      </c>
      <c r="T9">
        <f>-'1 Les hypotheses'!$B$24</f>
        <v/>
      </c>
      <c r="U9">
        <f>'1 Les hypotheses'!$B$35-('1 Les hypotheses'!$B$5-'1 Les hypotheses'!$B$24)*$A$9/(1-(1+$A$9)^-'1 Les hypotheses'!$B$23)-MAX(0,'1 Les hypotheses'!$B$35-(('1 Les hypotheses'!$B$5-'1 Les hypotheses'!$B$24)*(1+$A$9)^0-('1 Les hypotheses'!$B$5-'1 Les hypotheses'!$B$24)*$A$9/(1-(1+$A$9)^-'1 Les hypotheses'!$B$23)*((1+$A$9)^0-1)/$A$9)*$A$9)*('1 Les hypotheses'!$B$25+'1 Les hypotheses'!$B$26)</f>
        <v/>
      </c>
      <c r="V9">
        <f>'1 Les hypotheses'!$B$35-('1 Les hypotheses'!$B$5-'1 Les hypotheses'!$B$24)*$A$9/(1-(1+$A$9)^-'1 Les hypotheses'!$B$23)-MAX(0,'1 Les hypotheses'!$B$35-(('1 Les hypotheses'!$B$5-'1 Les hypotheses'!$B$24)*(1+$A$9)^1-('1 Les hypotheses'!$B$5-'1 Les hypotheses'!$B$24)*$A$9/(1-(1+$A$9)^-'1 Les hypotheses'!$B$23)*((1+$A$9)^1-1)/$A$9)*$A$9)*('1 Les hypotheses'!$B$25+'1 Les hypotheses'!$B$26)</f>
        <v/>
      </c>
      <c r="W9">
        <f>'1 Les hypotheses'!$B$35-('1 Les hypotheses'!$B$5-'1 Les hypotheses'!$B$24)*$A$9/(1-(1+$A$9)^-'1 Les hypotheses'!$B$23)-MAX(0,'1 Les hypotheses'!$B$35-(('1 Les hypotheses'!$B$5-'1 Les hypotheses'!$B$24)*(1+$A$9)^2-('1 Les hypotheses'!$B$5-'1 Les hypotheses'!$B$24)*$A$9/(1-(1+$A$9)^-'1 Les hypotheses'!$B$23)*((1+$A$9)^2-1)/$A$9)*$A$9)*('1 Les hypotheses'!$B$25+'1 Les hypotheses'!$B$26)</f>
        <v/>
      </c>
      <c r="X9">
        <f>'1 Les hypotheses'!$B$35-('1 Les hypotheses'!$B$5-'1 Les hypotheses'!$B$24)*$A$9/(1-(1+$A$9)^-'1 Les hypotheses'!$B$23)-MAX(0,'1 Les hypotheses'!$B$35-(('1 Les hypotheses'!$B$5-'1 Les hypotheses'!$B$24)*(1+$A$9)^3-('1 Les hypotheses'!$B$5-'1 Les hypotheses'!$B$24)*$A$9/(1-(1+$A$9)^-'1 Les hypotheses'!$B$23)*((1+$A$9)^3-1)/$A$9)*$A$9)*('1 Les hypotheses'!$B$25+'1 Les hypotheses'!$B$26)</f>
        <v/>
      </c>
      <c r="Y9">
        <f>'1 Les hypotheses'!$B$35-('1 Les hypotheses'!$B$5-'1 Les hypotheses'!$B$24)*$A$9/(1-(1+$A$9)^-'1 Les hypotheses'!$B$23)-MAX(0,'1 Les hypotheses'!$B$35-(('1 Les hypotheses'!$B$5-'1 Les hypotheses'!$B$24)*(1+$A$9)^4-('1 Les hypotheses'!$B$5-'1 Les hypotheses'!$B$24)*$A$9/(1-(1+$A$9)^-'1 Les hypotheses'!$B$23)*((1+$A$9)^4-1)/$A$9)*$A$9)*('1 Les hypotheses'!$B$25+'1 Les hypotheses'!$B$26)</f>
        <v/>
      </c>
      <c r="Z9">
        <f>'1 Les hypotheses'!$B$35-('1 Les hypotheses'!$B$5-'1 Les hypotheses'!$B$24)*$A$9/(1-(1+$A$9)^-'1 Les hypotheses'!$B$23)-MAX(0,'1 Les hypotheses'!$B$35-(('1 Les hypotheses'!$B$5-'1 Les hypotheses'!$B$24)*(1+$A$9)^5-('1 Les hypotheses'!$B$5-'1 Les hypotheses'!$B$24)*$A$9/(1-(1+$A$9)^-'1 Les hypotheses'!$B$23)*((1+$A$9)^5-1)/$A$9)*$A$9)*('1 Les hypotheses'!$B$25+'1 Les hypotheses'!$B$26)</f>
        <v/>
      </c>
      <c r="AA9">
        <f>'1 Les hypotheses'!$B$35-('1 Les hypotheses'!$B$5-'1 Les hypotheses'!$B$24)*$A$9/(1-(1+$A$9)^-'1 Les hypotheses'!$B$23)-MAX(0,'1 Les hypotheses'!$B$35-(('1 Les hypotheses'!$B$5-'1 Les hypotheses'!$B$24)*(1+$A$9)^6-('1 Les hypotheses'!$B$5-'1 Les hypotheses'!$B$24)*$A$9/(1-(1+$A$9)^-'1 Les hypotheses'!$B$23)*((1+$A$9)^6-1)/$A$9)*$A$9)*('1 Les hypotheses'!$B$25+'1 Les hypotheses'!$B$26)</f>
        <v/>
      </c>
      <c r="AB9">
        <f>'1 Les hypotheses'!$B$35-('1 Les hypotheses'!$B$5-'1 Les hypotheses'!$B$24)*$A$9/(1-(1+$A$9)^-'1 Les hypotheses'!$B$23)-MAX(0,'1 Les hypotheses'!$B$35-(('1 Les hypotheses'!$B$5-'1 Les hypotheses'!$B$24)*(1+$A$9)^7-('1 Les hypotheses'!$B$5-'1 Les hypotheses'!$B$24)*$A$9/(1-(1+$A$9)^-'1 Les hypotheses'!$B$23)*((1+$A$9)^7-1)/$A$9)*$A$9)*('1 Les hypotheses'!$B$25+'1 Les hypotheses'!$B$26)</f>
        <v/>
      </c>
      <c r="AC9">
        <f>'1 Les hypotheses'!$B$35-('1 Les hypotheses'!$B$5-'1 Les hypotheses'!$B$24)*$A$9/(1-(1+$A$9)^-'1 Les hypotheses'!$B$23)-MAX(0,'1 Les hypotheses'!$B$35-(('1 Les hypotheses'!$B$5-'1 Les hypotheses'!$B$24)*(1+$A$9)^8-('1 Les hypotheses'!$B$5-'1 Les hypotheses'!$B$24)*$A$9/(1-(1+$A$9)^-'1 Les hypotheses'!$B$23)*((1+$A$9)^8-1)/$A$9)*$A$9)*('1 Les hypotheses'!$B$25+'1 Les hypotheses'!$B$26)</f>
        <v/>
      </c>
      <c r="AD9">
        <f>'1 Les hypotheses'!$B$35-('1 Les hypotheses'!$B$5-'1 Les hypotheses'!$B$24)*$A$9/(1-(1+$A$9)^-'1 Les hypotheses'!$B$23)-MAX(0,'1 Les hypotheses'!$B$35-(('1 Les hypotheses'!$B$5-'1 Les hypotheses'!$B$24)*(1+$A$9)^9-('1 Les hypotheses'!$B$5-'1 Les hypotheses'!$B$24)*$A$9/(1-(1+$A$9)^-'1 Les hypotheses'!$B$23)*((1+$A$9)^9-1)/$A$9)*$A$9)*('1 Les hypotheses'!$B$25+'1 Les hypotheses'!$B$26)+'1 Les hypotheses'!$B$34*(1+'1 Les hypotheses'!$B$9)^'1 Les hypotheses'!$B$10-(('1 Les hypotheses'!$B$5-'1 Les hypotheses'!$B$24)*(1+$A$9)^10-('1 Les hypotheses'!$B$5-'1 Les hypotheses'!$B$24)*$A$9/(1-(1+$A$9)^-'1 Les hypotheses'!$B$23)*((1+$A$9)^10-1)/$A$9)</f>
        <v/>
      </c>
      <c r="AE9">
        <f>'1 Les hypotheses'!$B$5*(1-'1 Les hypotheses'!$B$27)</f>
        <v/>
      </c>
      <c r="AF9">
        <f>(AE9*(1+'1 Les hypotheses'!$B$9)+'1 Les hypotheses'!$B$5*'1 Les hypotheses'!$B$7*$C$9)*(1-'1 Les hypotheses'!$B$29)</f>
        <v/>
      </c>
      <c r="AG9">
        <f>(AF9*(1+'1 Les hypotheses'!$B$9)+'1 Les hypotheses'!$B$5*'1 Les hypotheses'!$B$7*$C$9)*(1-'1 Les hypotheses'!$B$29)</f>
        <v/>
      </c>
      <c r="AH9">
        <f>(AG9*(1+'1 Les hypotheses'!$B$9)+'1 Les hypotheses'!$B$5*'1 Les hypotheses'!$B$7*$C$9)*(1-'1 Les hypotheses'!$B$29)</f>
        <v/>
      </c>
      <c r="AI9">
        <f>(AH9*(1+'1 Les hypotheses'!$B$9)+'1 Les hypotheses'!$B$5*'1 Les hypotheses'!$B$7*$C$9)*(1-'1 Les hypotheses'!$B$29)</f>
        <v/>
      </c>
      <c r="AJ9">
        <f>(AI9*(1+'1 Les hypotheses'!$B$9)+'1 Les hypotheses'!$B$5*'1 Les hypotheses'!$B$7*$C$9)*(1-'1 Les hypotheses'!$B$29)</f>
        <v/>
      </c>
      <c r="AK9">
        <f>(AJ9*(1+'1 Les hypotheses'!$B$9)+'1 Les hypotheses'!$B$5*'1 Les hypotheses'!$B$7*$C$9)*(1-'1 Les hypotheses'!$B$29)</f>
        <v/>
      </c>
      <c r="AL9">
        <f>(AK9*(1+'1 Les hypotheses'!$B$9)+'1 Les hypotheses'!$B$5*'1 Les hypotheses'!$B$7*$C$9)*(1-'1 Les hypotheses'!$B$29)</f>
        <v/>
      </c>
      <c r="AM9">
        <f>(AL9*(1+'1 Les hypotheses'!$B$9)+'1 Les hypotheses'!$B$5*'1 Les hypotheses'!$B$7*$C$9)*(1-'1 Les hypotheses'!$B$29)</f>
        <v/>
      </c>
      <c r="AN9">
        <f>(AM9*(1+'1 Les hypotheses'!$B$9)+'1 Les hypotheses'!$B$5*'1 Les hypotheses'!$B$7*$C$9)*(1-'1 Les hypotheses'!$B$29)</f>
        <v/>
      </c>
      <c r="AO9">
        <f>(AN9*(1+'1 Les hypotheses'!$B$9)+'1 Les hypotheses'!$B$5*'1 Les hypotheses'!$B$7*$C$9)*(1-'1 Les hypotheses'!$B$29)</f>
        <v/>
      </c>
      <c r="BA9">
        <f>IF(B9&lt;$B$4,1,0)</f>
        <v/>
      </c>
      <c r="BB9">
        <f>IF(D9&gt;$B$4,1,0)</f>
        <v/>
      </c>
      <c r="BC9">
        <f>IF(F9&gt;$B$4,1,0)</f>
        <v/>
      </c>
    </row>
    <row r="10">
      <c r="A10" s="7" t="n">
        <v>0.03</v>
      </c>
      <c r="B10" s="19">
        <f>IRR(T10:AD10)</f>
        <v/>
      </c>
      <c r="C10" s="7" t="n">
        <v>0.75</v>
      </c>
      <c r="D10" s="19">
        <f>(AO10-MAX(0,AO10-'1 Les hypotheses'!$B$5)*'1 Les hypotheses'!$B$30)^(1/'1 Les hypotheses'!$B$10)/'1 Les hypotheses'!$B$5^(1/'1 Les hypotheses'!$B$10)-1</f>
        <v/>
      </c>
      <c r="E10" s="7" t="n">
        <v>0.12</v>
      </c>
      <c r="F10" s="19">
        <f>(('1 Les hypotheses'!$B$5*(1+'1 Les hypotheses'!$B$9)^'1 Les hypotheses'!$B$10)/('1 Les hypotheses'!$B$5*(1-$E$10)))^(1/'1 Les hypotheses'!$B$10)-1</f>
        <v/>
      </c>
      <c r="T10">
        <f>-'1 Les hypotheses'!$B$24</f>
        <v/>
      </c>
      <c r="U10">
        <f>'1 Les hypotheses'!$B$35-('1 Les hypotheses'!$B$5-'1 Les hypotheses'!$B$24)*$A$10/(1-(1+$A$10)^-'1 Les hypotheses'!$B$23)-MAX(0,'1 Les hypotheses'!$B$35-(('1 Les hypotheses'!$B$5-'1 Les hypotheses'!$B$24)*(1+$A$10)^0-('1 Les hypotheses'!$B$5-'1 Les hypotheses'!$B$24)*$A$10/(1-(1+$A$10)^-'1 Les hypotheses'!$B$23)*((1+$A$10)^0-1)/$A$10)*$A$10)*('1 Les hypotheses'!$B$25+'1 Les hypotheses'!$B$26)</f>
        <v/>
      </c>
      <c r="V10">
        <f>'1 Les hypotheses'!$B$35-('1 Les hypotheses'!$B$5-'1 Les hypotheses'!$B$24)*$A$10/(1-(1+$A$10)^-'1 Les hypotheses'!$B$23)-MAX(0,'1 Les hypotheses'!$B$35-(('1 Les hypotheses'!$B$5-'1 Les hypotheses'!$B$24)*(1+$A$10)^1-('1 Les hypotheses'!$B$5-'1 Les hypotheses'!$B$24)*$A$10/(1-(1+$A$10)^-'1 Les hypotheses'!$B$23)*((1+$A$10)^1-1)/$A$10)*$A$10)*('1 Les hypotheses'!$B$25+'1 Les hypotheses'!$B$26)</f>
        <v/>
      </c>
      <c r="W10">
        <f>'1 Les hypotheses'!$B$35-('1 Les hypotheses'!$B$5-'1 Les hypotheses'!$B$24)*$A$10/(1-(1+$A$10)^-'1 Les hypotheses'!$B$23)-MAX(0,'1 Les hypotheses'!$B$35-(('1 Les hypotheses'!$B$5-'1 Les hypotheses'!$B$24)*(1+$A$10)^2-('1 Les hypotheses'!$B$5-'1 Les hypotheses'!$B$24)*$A$10/(1-(1+$A$10)^-'1 Les hypotheses'!$B$23)*((1+$A$10)^2-1)/$A$10)*$A$10)*('1 Les hypotheses'!$B$25+'1 Les hypotheses'!$B$26)</f>
        <v/>
      </c>
      <c r="X10">
        <f>'1 Les hypotheses'!$B$35-('1 Les hypotheses'!$B$5-'1 Les hypotheses'!$B$24)*$A$10/(1-(1+$A$10)^-'1 Les hypotheses'!$B$23)-MAX(0,'1 Les hypotheses'!$B$35-(('1 Les hypotheses'!$B$5-'1 Les hypotheses'!$B$24)*(1+$A$10)^3-('1 Les hypotheses'!$B$5-'1 Les hypotheses'!$B$24)*$A$10/(1-(1+$A$10)^-'1 Les hypotheses'!$B$23)*((1+$A$10)^3-1)/$A$10)*$A$10)*('1 Les hypotheses'!$B$25+'1 Les hypotheses'!$B$26)</f>
        <v/>
      </c>
      <c r="Y10">
        <f>'1 Les hypotheses'!$B$35-('1 Les hypotheses'!$B$5-'1 Les hypotheses'!$B$24)*$A$10/(1-(1+$A$10)^-'1 Les hypotheses'!$B$23)-MAX(0,'1 Les hypotheses'!$B$35-(('1 Les hypotheses'!$B$5-'1 Les hypotheses'!$B$24)*(1+$A$10)^4-('1 Les hypotheses'!$B$5-'1 Les hypotheses'!$B$24)*$A$10/(1-(1+$A$10)^-'1 Les hypotheses'!$B$23)*((1+$A$10)^4-1)/$A$10)*$A$10)*('1 Les hypotheses'!$B$25+'1 Les hypotheses'!$B$26)</f>
        <v/>
      </c>
      <c r="Z10">
        <f>'1 Les hypotheses'!$B$35-('1 Les hypotheses'!$B$5-'1 Les hypotheses'!$B$24)*$A$10/(1-(1+$A$10)^-'1 Les hypotheses'!$B$23)-MAX(0,'1 Les hypotheses'!$B$35-(('1 Les hypotheses'!$B$5-'1 Les hypotheses'!$B$24)*(1+$A$10)^5-('1 Les hypotheses'!$B$5-'1 Les hypotheses'!$B$24)*$A$10/(1-(1+$A$10)^-'1 Les hypotheses'!$B$23)*((1+$A$10)^5-1)/$A$10)*$A$10)*('1 Les hypotheses'!$B$25+'1 Les hypotheses'!$B$26)</f>
        <v/>
      </c>
      <c r="AA10">
        <f>'1 Les hypotheses'!$B$35-('1 Les hypotheses'!$B$5-'1 Les hypotheses'!$B$24)*$A$10/(1-(1+$A$10)^-'1 Les hypotheses'!$B$23)-MAX(0,'1 Les hypotheses'!$B$35-(('1 Les hypotheses'!$B$5-'1 Les hypotheses'!$B$24)*(1+$A$10)^6-('1 Les hypotheses'!$B$5-'1 Les hypotheses'!$B$24)*$A$10/(1-(1+$A$10)^-'1 Les hypotheses'!$B$23)*((1+$A$10)^6-1)/$A$10)*$A$10)*('1 Les hypotheses'!$B$25+'1 Les hypotheses'!$B$26)</f>
        <v/>
      </c>
      <c r="AB10">
        <f>'1 Les hypotheses'!$B$35-('1 Les hypotheses'!$B$5-'1 Les hypotheses'!$B$24)*$A$10/(1-(1+$A$10)^-'1 Les hypotheses'!$B$23)-MAX(0,'1 Les hypotheses'!$B$35-(('1 Les hypotheses'!$B$5-'1 Les hypotheses'!$B$24)*(1+$A$10)^7-('1 Les hypotheses'!$B$5-'1 Les hypotheses'!$B$24)*$A$10/(1-(1+$A$10)^-'1 Les hypotheses'!$B$23)*((1+$A$10)^7-1)/$A$10)*$A$10)*('1 Les hypotheses'!$B$25+'1 Les hypotheses'!$B$26)</f>
        <v/>
      </c>
      <c r="AC10">
        <f>'1 Les hypotheses'!$B$35-('1 Les hypotheses'!$B$5-'1 Les hypotheses'!$B$24)*$A$10/(1-(1+$A$10)^-'1 Les hypotheses'!$B$23)-MAX(0,'1 Les hypotheses'!$B$35-(('1 Les hypotheses'!$B$5-'1 Les hypotheses'!$B$24)*(1+$A$10)^8-('1 Les hypotheses'!$B$5-'1 Les hypotheses'!$B$24)*$A$10/(1-(1+$A$10)^-'1 Les hypotheses'!$B$23)*((1+$A$10)^8-1)/$A$10)*$A$10)*('1 Les hypotheses'!$B$25+'1 Les hypotheses'!$B$26)</f>
        <v/>
      </c>
      <c r="AD10">
        <f>'1 Les hypotheses'!$B$35-('1 Les hypotheses'!$B$5-'1 Les hypotheses'!$B$24)*$A$10/(1-(1+$A$10)^-'1 Les hypotheses'!$B$23)-MAX(0,'1 Les hypotheses'!$B$35-(('1 Les hypotheses'!$B$5-'1 Les hypotheses'!$B$24)*(1+$A$10)^9-('1 Les hypotheses'!$B$5-'1 Les hypotheses'!$B$24)*$A$10/(1-(1+$A$10)^-'1 Les hypotheses'!$B$23)*((1+$A$10)^9-1)/$A$10)*$A$10)*('1 Les hypotheses'!$B$25+'1 Les hypotheses'!$B$26)+'1 Les hypotheses'!$B$34*(1+'1 Les hypotheses'!$B$9)^'1 Les hypotheses'!$B$10-(('1 Les hypotheses'!$B$5-'1 Les hypotheses'!$B$24)*(1+$A$10)^10-('1 Les hypotheses'!$B$5-'1 Les hypotheses'!$B$24)*$A$10/(1-(1+$A$10)^-'1 Les hypotheses'!$B$23)*((1+$A$10)^10-1)/$A$10)</f>
        <v/>
      </c>
      <c r="AE10">
        <f>'1 Les hypotheses'!$B$5*(1-'1 Les hypotheses'!$B$27)</f>
        <v/>
      </c>
      <c r="AF10">
        <f>(AE10*(1+'1 Les hypotheses'!$B$9)+'1 Les hypotheses'!$B$5*'1 Les hypotheses'!$B$7*$C$10)*(1-'1 Les hypotheses'!$B$29)</f>
        <v/>
      </c>
      <c r="AG10">
        <f>(AF10*(1+'1 Les hypotheses'!$B$9)+'1 Les hypotheses'!$B$5*'1 Les hypotheses'!$B$7*$C$10)*(1-'1 Les hypotheses'!$B$29)</f>
        <v/>
      </c>
      <c r="AH10">
        <f>(AG10*(1+'1 Les hypotheses'!$B$9)+'1 Les hypotheses'!$B$5*'1 Les hypotheses'!$B$7*$C$10)*(1-'1 Les hypotheses'!$B$29)</f>
        <v/>
      </c>
      <c r="AI10">
        <f>(AH10*(1+'1 Les hypotheses'!$B$9)+'1 Les hypotheses'!$B$5*'1 Les hypotheses'!$B$7*$C$10)*(1-'1 Les hypotheses'!$B$29)</f>
        <v/>
      </c>
      <c r="AJ10">
        <f>(AI10*(1+'1 Les hypotheses'!$B$9)+'1 Les hypotheses'!$B$5*'1 Les hypotheses'!$B$7*$C$10)*(1-'1 Les hypotheses'!$B$29)</f>
        <v/>
      </c>
      <c r="AK10">
        <f>(AJ10*(1+'1 Les hypotheses'!$B$9)+'1 Les hypotheses'!$B$5*'1 Les hypotheses'!$B$7*$C$10)*(1-'1 Les hypotheses'!$B$29)</f>
        <v/>
      </c>
      <c r="AL10">
        <f>(AK10*(1+'1 Les hypotheses'!$B$9)+'1 Les hypotheses'!$B$5*'1 Les hypotheses'!$B$7*$C$10)*(1-'1 Les hypotheses'!$B$29)</f>
        <v/>
      </c>
      <c r="AM10">
        <f>(AL10*(1+'1 Les hypotheses'!$B$9)+'1 Les hypotheses'!$B$5*'1 Les hypotheses'!$B$7*$C$10)*(1-'1 Les hypotheses'!$B$29)</f>
        <v/>
      </c>
      <c r="AN10">
        <f>(AM10*(1+'1 Les hypotheses'!$B$9)+'1 Les hypotheses'!$B$5*'1 Les hypotheses'!$B$7*$C$10)*(1-'1 Les hypotheses'!$B$29)</f>
        <v/>
      </c>
      <c r="AO10">
        <f>(AN10*(1+'1 Les hypotheses'!$B$9)+'1 Les hypotheses'!$B$5*'1 Les hypotheses'!$B$7*$C$10)*(1-'1 Les hypotheses'!$B$29)</f>
        <v/>
      </c>
      <c r="BA10">
        <f>IF(B10&lt;$B$4,1,0)</f>
        <v/>
      </c>
      <c r="BB10">
        <f>IF(D10&gt;$B$4,1,0)</f>
        <v/>
      </c>
      <c r="BC10">
        <f>IF(F10&gt;$B$4,1,0)</f>
        <v/>
      </c>
    </row>
    <row r="11">
      <c r="A11" s="7" t="n">
        <v>0.035</v>
      </c>
      <c r="B11" s="19">
        <f>IRR(T11:AD11)</f>
        <v/>
      </c>
      <c r="C11" s="7" t="n">
        <v>0.8</v>
      </c>
      <c r="D11" s="19">
        <f>(AO11-MAX(0,AO11-'1 Les hypotheses'!$B$5)*'1 Les hypotheses'!$B$30)^(1/'1 Les hypotheses'!$B$10)/'1 Les hypotheses'!$B$5^(1/'1 Les hypotheses'!$B$10)-1</f>
        <v/>
      </c>
      <c r="E11" s="7" t="n">
        <v>0.15</v>
      </c>
      <c r="F11" s="19">
        <f>(('1 Les hypotheses'!$B$5*(1+'1 Les hypotheses'!$B$9)^'1 Les hypotheses'!$B$10)/('1 Les hypotheses'!$B$5*(1-$E$11)))^(1/'1 Les hypotheses'!$B$10)-1</f>
        <v/>
      </c>
      <c r="T11">
        <f>-'1 Les hypotheses'!$B$24</f>
        <v/>
      </c>
      <c r="U11">
        <f>'1 Les hypotheses'!$B$35-('1 Les hypotheses'!$B$5-'1 Les hypotheses'!$B$24)*$A$11/(1-(1+$A$11)^-'1 Les hypotheses'!$B$23)-MAX(0,'1 Les hypotheses'!$B$35-(('1 Les hypotheses'!$B$5-'1 Les hypotheses'!$B$24)*(1+$A$11)^0-('1 Les hypotheses'!$B$5-'1 Les hypotheses'!$B$24)*$A$11/(1-(1+$A$11)^-'1 Les hypotheses'!$B$23)*((1+$A$11)^0-1)/$A$11)*$A$11)*('1 Les hypotheses'!$B$25+'1 Les hypotheses'!$B$26)</f>
        <v/>
      </c>
      <c r="V11">
        <f>'1 Les hypotheses'!$B$35-('1 Les hypotheses'!$B$5-'1 Les hypotheses'!$B$24)*$A$11/(1-(1+$A$11)^-'1 Les hypotheses'!$B$23)-MAX(0,'1 Les hypotheses'!$B$35-(('1 Les hypotheses'!$B$5-'1 Les hypotheses'!$B$24)*(1+$A$11)^1-('1 Les hypotheses'!$B$5-'1 Les hypotheses'!$B$24)*$A$11/(1-(1+$A$11)^-'1 Les hypotheses'!$B$23)*((1+$A$11)^1-1)/$A$11)*$A$11)*('1 Les hypotheses'!$B$25+'1 Les hypotheses'!$B$26)</f>
        <v/>
      </c>
      <c r="W11">
        <f>'1 Les hypotheses'!$B$35-('1 Les hypotheses'!$B$5-'1 Les hypotheses'!$B$24)*$A$11/(1-(1+$A$11)^-'1 Les hypotheses'!$B$23)-MAX(0,'1 Les hypotheses'!$B$35-(('1 Les hypotheses'!$B$5-'1 Les hypotheses'!$B$24)*(1+$A$11)^2-('1 Les hypotheses'!$B$5-'1 Les hypotheses'!$B$24)*$A$11/(1-(1+$A$11)^-'1 Les hypotheses'!$B$23)*((1+$A$11)^2-1)/$A$11)*$A$11)*('1 Les hypotheses'!$B$25+'1 Les hypotheses'!$B$26)</f>
        <v/>
      </c>
      <c r="X11">
        <f>'1 Les hypotheses'!$B$35-('1 Les hypotheses'!$B$5-'1 Les hypotheses'!$B$24)*$A$11/(1-(1+$A$11)^-'1 Les hypotheses'!$B$23)-MAX(0,'1 Les hypotheses'!$B$35-(('1 Les hypotheses'!$B$5-'1 Les hypotheses'!$B$24)*(1+$A$11)^3-('1 Les hypotheses'!$B$5-'1 Les hypotheses'!$B$24)*$A$11/(1-(1+$A$11)^-'1 Les hypotheses'!$B$23)*((1+$A$11)^3-1)/$A$11)*$A$11)*('1 Les hypotheses'!$B$25+'1 Les hypotheses'!$B$26)</f>
        <v/>
      </c>
      <c r="Y11">
        <f>'1 Les hypotheses'!$B$35-('1 Les hypotheses'!$B$5-'1 Les hypotheses'!$B$24)*$A$11/(1-(1+$A$11)^-'1 Les hypotheses'!$B$23)-MAX(0,'1 Les hypotheses'!$B$35-(('1 Les hypotheses'!$B$5-'1 Les hypotheses'!$B$24)*(1+$A$11)^4-('1 Les hypotheses'!$B$5-'1 Les hypotheses'!$B$24)*$A$11/(1-(1+$A$11)^-'1 Les hypotheses'!$B$23)*((1+$A$11)^4-1)/$A$11)*$A$11)*('1 Les hypotheses'!$B$25+'1 Les hypotheses'!$B$26)</f>
        <v/>
      </c>
      <c r="Z11">
        <f>'1 Les hypotheses'!$B$35-('1 Les hypotheses'!$B$5-'1 Les hypotheses'!$B$24)*$A$11/(1-(1+$A$11)^-'1 Les hypotheses'!$B$23)-MAX(0,'1 Les hypotheses'!$B$35-(('1 Les hypotheses'!$B$5-'1 Les hypotheses'!$B$24)*(1+$A$11)^5-('1 Les hypotheses'!$B$5-'1 Les hypotheses'!$B$24)*$A$11/(1-(1+$A$11)^-'1 Les hypotheses'!$B$23)*((1+$A$11)^5-1)/$A$11)*$A$11)*('1 Les hypotheses'!$B$25+'1 Les hypotheses'!$B$26)</f>
        <v/>
      </c>
      <c r="AA11">
        <f>'1 Les hypotheses'!$B$35-('1 Les hypotheses'!$B$5-'1 Les hypotheses'!$B$24)*$A$11/(1-(1+$A$11)^-'1 Les hypotheses'!$B$23)-MAX(0,'1 Les hypotheses'!$B$35-(('1 Les hypotheses'!$B$5-'1 Les hypotheses'!$B$24)*(1+$A$11)^6-('1 Les hypotheses'!$B$5-'1 Les hypotheses'!$B$24)*$A$11/(1-(1+$A$11)^-'1 Les hypotheses'!$B$23)*((1+$A$11)^6-1)/$A$11)*$A$11)*('1 Les hypotheses'!$B$25+'1 Les hypotheses'!$B$26)</f>
        <v/>
      </c>
      <c r="AB11">
        <f>'1 Les hypotheses'!$B$35-('1 Les hypotheses'!$B$5-'1 Les hypotheses'!$B$24)*$A$11/(1-(1+$A$11)^-'1 Les hypotheses'!$B$23)-MAX(0,'1 Les hypotheses'!$B$35-(('1 Les hypotheses'!$B$5-'1 Les hypotheses'!$B$24)*(1+$A$11)^7-('1 Les hypotheses'!$B$5-'1 Les hypotheses'!$B$24)*$A$11/(1-(1+$A$11)^-'1 Les hypotheses'!$B$23)*((1+$A$11)^7-1)/$A$11)*$A$11)*('1 Les hypotheses'!$B$25+'1 Les hypotheses'!$B$26)</f>
        <v/>
      </c>
      <c r="AC11">
        <f>'1 Les hypotheses'!$B$35-('1 Les hypotheses'!$B$5-'1 Les hypotheses'!$B$24)*$A$11/(1-(1+$A$11)^-'1 Les hypotheses'!$B$23)-MAX(0,'1 Les hypotheses'!$B$35-(('1 Les hypotheses'!$B$5-'1 Les hypotheses'!$B$24)*(1+$A$11)^8-('1 Les hypotheses'!$B$5-'1 Les hypotheses'!$B$24)*$A$11/(1-(1+$A$11)^-'1 Les hypotheses'!$B$23)*((1+$A$11)^8-1)/$A$11)*$A$11)*('1 Les hypotheses'!$B$25+'1 Les hypotheses'!$B$26)</f>
        <v/>
      </c>
      <c r="AD11">
        <f>'1 Les hypotheses'!$B$35-('1 Les hypotheses'!$B$5-'1 Les hypotheses'!$B$24)*$A$11/(1-(1+$A$11)^-'1 Les hypotheses'!$B$23)-MAX(0,'1 Les hypotheses'!$B$35-(('1 Les hypotheses'!$B$5-'1 Les hypotheses'!$B$24)*(1+$A$11)^9-('1 Les hypotheses'!$B$5-'1 Les hypotheses'!$B$24)*$A$11/(1-(1+$A$11)^-'1 Les hypotheses'!$B$23)*((1+$A$11)^9-1)/$A$11)*$A$11)*('1 Les hypotheses'!$B$25+'1 Les hypotheses'!$B$26)+'1 Les hypotheses'!$B$34*(1+'1 Les hypotheses'!$B$9)^'1 Les hypotheses'!$B$10-(('1 Les hypotheses'!$B$5-'1 Les hypotheses'!$B$24)*(1+$A$11)^10-('1 Les hypotheses'!$B$5-'1 Les hypotheses'!$B$24)*$A$11/(1-(1+$A$11)^-'1 Les hypotheses'!$B$23)*((1+$A$11)^10-1)/$A$11)</f>
        <v/>
      </c>
      <c r="AE11">
        <f>'1 Les hypotheses'!$B$5*(1-'1 Les hypotheses'!$B$27)</f>
        <v/>
      </c>
      <c r="AF11">
        <f>(AE11*(1+'1 Les hypotheses'!$B$9)+'1 Les hypotheses'!$B$5*'1 Les hypotheses'!$B$7*$C$11)*(1-'1 Les hypotheses'!$B$29)</f>
        <v/>
      </c>
      <c r="AG11">
        <f>(AF11*(1+'1 Les hypotheses'!$B$9)+'1 Les hypotheses'!$B$5*'1 Les hypotheses'!$B$7*$C$11)*(1-'1 Les hypotheses'!$B$29)</f>
        <v/>
      </c>
      <c r="AH11">
        <f>(AG11*(1+'1 Les hypotheses'!$B$9)+'1 Les hypotheses'!$B$5*'1 Les hypotheses'!$B$7*$C$11)*(1-'1 Les hypotheses'!$B$29)</f>
        <v/>
      </c>
      <c r="AI11">
        <f>(AH11*(1+'1 Les hypotheses'!$B$9)+'1 Les hypotheses'!$B$5*'1 Les hypotheses'!$B$7*$C$11)*(1-'1 Les hypotheses'!$B$29)</f>
        <v/>
      </c>
      <c r="AJ11">
        <f>(AI11*(1+'1 Les hypotheses'!$B$9)+'1 Les hypotheses'!$B$5*'1 Les hypotheses'!$B$7*$C$11)*(1-'1 Les hypotheses'!$B$29)</f>
        <v/>
      </c>
      <c r="AK11">
        <f>(AJ11*(1+'1 Les hypotheses'!$B$9)+'1 Les hypotheses'!$B$5*'1 Les hypotheses'!$B$7*$C$11)*(1-'1 Les hypotheses'!$B$29)</f>
        <v/>
      </c>
      <c r="AL11">
        <f>(AK11*(1+'1 Les hypotheses'!$B$9)+'1 Les hypotheses'!$B$5*'1 Les hypotheses'!$B$7*$C$11)*(1-'1 Les hypotheses'!$B$29)</f>
        <v/>
      </c>
      <c r="AM11">
        <f>(AL11*(1+'1 Les hypotheses'!$B$9)+'1 Les hypotheses'!$B$5*'1 Les hypotheses'!$B$7*$C$11)*(1-'1 Les hypotheses'!$B$29)</f>
        <v/>
      </c>
      <c r="AN11">
        <f>(AM11*(1+'1 Les hypotheses'!$B$9)+'1 Les hypotheses'!$B$5*'1 Les hypotheses'!$B$7*$C$11)*(1-'1 Les hypotheses'!$B$29)</f>
        <v/>
      </c>
      <c r="AO11">
        <f>(AN11*(1+'1 Les hypotheses'!$B$9)+'1 Les hypotheses'!$B$5*'1 Les hypotheses'!$B$7*$C$11)*(1-'1 Les hypotheses'!$B$29)</f>
        <v/>
      </c>
      <c r="BA11">
        <f>IF(B11&lt;$B$4,1,0)</f>
        <v/>
      </c>
      <c r="BB11">
        <f>IF(D11&gt;$B$4,1,0)</f>
        <v/>
      </c>
      <c r="BC11">
        <f>IF(F11&gt;$B$4,1,0)</f>
        <v/>
      </c>
    </row>
    <row r="12">
      <c r="A12" s="7" t="n">
        <v>0.038</v>
      </c>
      <c r="B12" s="19">
        <f>IRR(T12:AD12)</f>
        <v/>
      </c>
      <c r="C12" s="7" t="n">
        <v>0.8100000000000001</v>
      </c>
      <c r="D12" s="19">
        <f>(AO12-MAX(0,AO12-'1 Les hypotheses'!$B$5)*'1 Les hypotheses'!$B$30)^(1/'1 Les hypotheses'!$B$10)/'1 Les hypotheses'!$B$5^(1/'1 Les hypotheses'!$B$10)-1</f>
        <v/>
      </c>
      <c r="E12" s="7" t="n">
        <v>0.1537</v>
      </c>
      <c r="F12" s="19">
        <f>(('1 Les hypotheses'!$B$5*(1+'1 Les hypotheses'!$B$9)^'1 Les hypotheses'!$B$10)/('1 Les hypotheses'!$B$5*(1-$E$12)))^(1/'1 Les hypotheses'!$B$10)-1</f>
        <v/>
      </c>
      <c r="T12">
        <f>-'1 Les hypotheses'!$B$24</f>
        <v/>
      </c>
      <c r="U12">
        <f>'1 Les hypotheses'!$B$35-('1 Les hypotheses'!$B$5-'1 Les hypotheses'!$B$24)*$A$12/(1-(1+$A$12)^-'1 Les hypotheses'!$B$23)-MAX(0,'1 Les hypotheses'!$B$35-(('1 Les hypotheses'!$B$5-'1 Les hypotheses'!$B$24)*(1+$A$12)^0-('1 Les hypotheses'!$B$5-'1 Les hypotheses'!$B$24)*$A$12/(1-(1+$A$12)^-'1 Les hypotheses'!$B$23)*((1+$A$12)^0-1)/$A$12)*$A$12)*('1 Les hypotheses'!$B$25+'1 Les hypotheses'!$B$26)</f>
        <v/>
      </c>
      <c r="V12">
        <f>'1 Les hypotheses'!$B$35-('1 Les hypotheses'!$B$5-'1 Les hypotheses'!$B$24)*$A$12/(1-(1+$A$12)^-'1 Les hypotheses'!$B$23)-MAX(0,'1 Les hypotheses'!$B$35-(('1 Les hypotheses'!$B$5-'1 Les hypotheses'!$B$24)*(1+$A$12)^1-('1 Les hypotheses'!$B$5-'1 Les hypotheses'!$B$24)*$A$12/(1-(1+$A$12)^-'1 Les hypotheses'!$B$23)*((1+$A$12)^1-1)/$A$12)*$A$12)*('1 Les hypotheses'!$B$25+'1 Les hypotheses'!$B$26)</f>
        <v/>
      </c>
      <c r="W12">
        <f>'1 Les hypotheses'!$B$35-('1 Les hypotheses'!$B$5-'1 Les hypotheses'!$B$24)*$A$12/(1-(1+$A$12)^-'1 Les hypotheses'!$B$23)-MAX(0,'1 Les hypotheses'!$B$35-(('1 Les hypotheses'!$B$5-'1 Les hypotheses'!$B$24)*(1+$A$12)^2-('1 Les hypotheses'!$B$5-'1 Les hypotheses'!$B$24)*$A$12/(1-(1+$A$12)^-'1 Les hypotheses'!$B$23)*((1+$A$12)^2-1)/$A$12)*$A$12)*('1 Les hypotheses'!$B$25+'1 Les hypotheses'!$B$26)</f>
        <v/>
      </c>
      <c r="X12">
        <f>'1 Les hypotheses'!$B$35-('1 Les hypotheses'!$B$5-'1 Les hypotheses'!$B$24)*$A$12/(1-(1+$A$12)^-'1 Les hypotheses'!$B$23)-MAX(0,'1 Les hypotheses'!$B$35-(('1 Les hypotheses'!$B$5-'1 Les hypotheses'!$B$24)*(1+$A$12)^3-('1 Les hypotheses'!$B$5-'1 Les hypotheses'!$B$24)*$A$12/(1-(1+$A$12)^-'1 Les hypotheses'!$B$23)*((1+$A$12)^3-1)/$A$12)*$A$12)*('1 Les hypotheses'!$B$25+'1 Les hypotheses'!$B$26)</f>
        <v/>
      </c>
      <c r="Y12">
        <f>'1 Les hypotheses'!$B$35-('1 Les hypotheses'!$B$5-'1 Les hypotheses'!$B$24)*$A$12/(1-(1+$A$12)^-'1 Les hypotheses'!$B$23)-MAX(0,'1 Les hypotheses'!$B$35-(('1 Les hypotheses'!$B$5-'1 Les hypotheses'!$B$24)*(1+$A$12)^4-('1 Les hypotheses'!$B$5-'1 Les hypotheses'!$B$24)*$A$12/(1-(1+$A$12)^-'1 Les hypotheses'!$B$23)*((1+$A$12)^4-1)/$A$12)*$A$12)*('1 Les hypotheses'!$B$25+'1 Les hypotheses'!$B$26)</f>
        <v/>
      </c>
      <c r="Z12">
        <f>'1 Les hypotheses'!$B$35-('1 Les hypotheses'!$B$5-'1 Les hypotheses'!$B$24)*$A$12/(1-(1+$A$12)^-'1 Les hypotheses'!$B$23)-MAX(0,'1 Les hypotheses'!$B$35-(('1 Les hypotheses'!$B$5-'1 Les hypotheses'!$B$24)*(1+$A$12)^5-('1 Les hypotheses'!$B$5-'1 Les hypotheses'!$B$24)*$A$12/(1-(1+$A$12)^-'1 Les hypotheses'!$B$23)*((1+$A$12)^5-1)/$A$12)*$A$12)*('1 Les hypotheses'!$B$25+'1 Les hypotheses'!$B$26)</f>
        <v/>
      </c>
      <c r="AA12">
        <f>'1 Les hypotheses'!$B$35-('1 Les hypotheses'!$B$5-'1 Les hypotheses'!$B$24)*$A$12/(1-(1+$A$12)^-'1 Les hypotheses'!$B$23)-MAX(0,'1 Les hypotheses'!$B$35-(('1 Les hypotheses'!$B$5-'1 Les hypotheses'!$B$24)*(1+$A$12)^6-('1 Les hypotheses'!$B$5-'1 Les hypotheses'!$B$24)*$A$12/(1-(1+$A$12)^-'1 Les hypotheses'!$B$23)*((1+$A$12)^6-1)/$A$12)*$A$12)*('1 Les hypotheses'!$B$25+'1 Les hypotheses'!$B$26)</f>
        <v/>
      </c>
      <c r="AB12">
        <f>'1 Les hypotheses'!$B$35-('1 Les hypotheses'!$B$5-'1 Les hypotheses'!$B$24)*$A$12/(1-(1+$A$12)^-'1 Les hypotheses'!$B$23)-MAX(0,'1 Les hypotheses'!$B$35-(('1 Les hypotheses'!$B$5-'1 Les hypotheses'!$B$24)*(1+$A$12)^7-('1 Les hypotheses'!$B$5-'1 Les hypotheses'!$B$24)*$A$12/(1-(1+$A$12)^-'1 Les hypotheses'!$B$23)*((1+$A$12)^7-1)/$A$12)*$A$12)*('1 Les hypotheses'!$B$25+'1 Les hypotheses'!$B$26)</f>
        <v/>
      </c>
      <c r="AC12">
        <f>'1 Les hypotheses'!$B$35-('1 Les hypotheses'!$B$5-'1 Les hypotheses'!$B$24)*$A$12/(1-(1+$A$12)^-'1 Les hypotheses'!$B$23)-MAX(0,'1 Les hypotheses'!$B$35-(('1 Les hypotheses'!$B$5-'1 Les hypotheses'!$B$24)*(1+$A$12)^8-('1 Les hypotheses'!$B$5-'1 Les hypotheses'!$B$24)*$A$12/(1-(1+$A$12)^-'1 Les hypotheses'!$B$23)*((1+$A$12)^8-1)/$A$12)*$A$12)*('1 Les hypotheses'!$B$25+'1 Les hypotheses'!$B$26)</f>
        <v/>
      </c>
      <c r="AD12">
        <f>'1 Les hypotheses'!$B$35-('1 Les hypotheses'!$B$5-'1 Les hypotheses'!$B$24)*$A$12/(1-(1+$A$12)^-'1 Les hypotheses'!$B$23)-MAX(0,'1 Les hypotheses'!$B$35-(('1 Les hypotheses'!$B$5-'1 Les hypotheses'!$B$24)*(1+$A$12)^9-('1 Les hypotheses'!$B$5-'1 Les hypotheses'!$B$24)*$A$12/(1-(1+$A$12)^-'1 Les hypotheses'!$B$23)*((1+$A$12)^9-1)/$A$12)*$A$12)*('1 Les hypotheses'!$B$25+'1 Les hypotheses'!$B$26)+'1 Les hypotheses'!$B$34*(1+'1 Les hypotheses'!$B$9)^'1 Les hypotheses'!$B$10-(('1 Les hypotheses'!$B$5-'1 Les hypotheses'!$B$24)*(1+$A$12)^10-('1 Les hypotheses'!$B$5-'1 Les hypotheses'!$B$24)*$A$12/(1-(1+$A$12)^-'1 Les hypotheses'!$B$23)*((1+$A$12)^10-1)/$A$12)</f>
        <v/>
      </c>
      <c r="AE12">
        <f>'1 Les hypotheses'!$B$5*(1-'1 Les hypotheses'!$B$27)</f>
        <v/>
      </c>
      <c r="AF12">
        <f>(AE12*(1+'1 Les hypotheses'!$B$9)+'1 Les hypotheses'!$B$5*'1 Les hypotheses'!$B$7*$C$12)*(1-'1 Les hypotheses'!$B$29)</f>
        <v/>
      </c>
      <c r="AG12">
        <f>(AF12*(1+'1 Les hypotheses'!$B$9)+'1 Les hypotheses'!$B$5*'1 Les hypotheses'!$B$7*$C$12)*(1-'1 Les hypotheses'!$B$29)</f>
        <v/>
      </c>
      <c r="AH12">
        <f>(AG12*(1+'1 Les hypotheses'!$B$9)+'1 Les hypotheses'!$B$5*'1 Les hypotheses'!$B$7*$C$12)*(1-'1 Les hypotheses'!$B$29)</f>
        <v/>
      </c>
      <c r="AI12">
        <f>(AH12*(1+'1 Les hypotheses'!$B$9)+'1 Les hypotheses'!$B$5*'1 Les hypotheses'!$B$7*$C$12)*(1-'1 Les hypotheses'!$B$29)</f>
        <v/>
      </c>
      <c r="AJ12">
        <f>(AI12*(1+'1 Les hypotheses'!$B$9)+'1 Les hypotheses'!$B$5*'1 Les hypotheses'!$B$7*$C$12)*(1-'1 Les hypotheses'!$B$29)</f>
        <v/>
      </c>
      <c r="AK12">
        <f>(AJ12*(1+'1 Les hypotheses'!$B$9)+'1 Les hypotheses'!$B$5*'1 Les hypotheses'!$B$7*$C$12)*(1-'1 Les hypotheses'!$B$29)</f>
        <v/>
      </c>
      <c r="AL12">
        <f>(AK12*(1+'1 Les hypotheses'!$B$9)+'1 Les hypotheses'!$B$5*'1 Les hypotheses'!$B$7*$C$12)*(1-'1 Les hypotheses'!$B$29)</f>
        <v/>
      </c>
      <c r="AM12">
        <f>(AL12*(1+'1 Les hypotheses'!$B$9)+'1 Les hypotheses'!$B$5*'1 Les hypotheses'!$B$7*$C$12)*(1-'1 Les hypotheses'!$B$29)</f>
        <v/>
      </c>
      <c r="AN12">
        <f>(AM12*(1+'1 Les hypotheses'!$B$9)+'1 Les hypotheses'!$B$5*'1 Les hypotheses'!$B$7*$C$12)*(1-'1 Les hypotheses'!$B$29)</f>
        <v/>
      </c>
      <c r="AO12">
        <f>(AN12*(1+'1 Les hypotheses'!$B$9)+'1 Les hypotheses'!$B$5*'1 Les hypotheses'!$B$7*$C$12)*(1-'1 Les hypotheses'!$B$29)</f>
        <v/>
      </c>
      <c r="BA12">
        <f>IF(B12&lt;$B$4,1,0)</f>
        <v/>
      </c>
      <c r="BB12">
        <f>IF(D12&gt;$B$4,1,0)</f>
        <v/>
      </c>
      <c r="BC12">
        <f>IF(F12&gt;$B$4,1,0)</f>
        <v/>
      </c>
    </row>
    <row r="13">
      <c r="A13" s="7" t="n">
        <v>0.04</v>
      </c>
      <c r="B13" s="19">
        <f>IRR(T13:AD13)</f>
        <v/>
      </c>
      <c r="C13" s="7" t="n">
        <v>0.8120000000000001</v>
      </c>
      <c r="D13" s="19">
        <f>(AO13-MAX(0,AO13-'1 Les hypotheses'!$B$5)*'1 Les hypotheses'!$B$30)^(1/'1 Les hypotheses'!$B$10)/'1 Les hypotheses'!$B$5^(1/'1 Les hypotheses'!$B$10)-1</f>
        <v/>
      </c>
      <c r="E13" s="7" t="n">
        <v>0.16</v>
      </c>
      <c r="F13" s="19">
        <f>(('1 Les hypotheses'!$B$5*(1+'1 Les hypotheses'!$B$9)^'1 Les hypotheses'!$B$10)/('1 Les hypotheses'!$B$5*(1-$E$13)))^(1/'1 Les hypotheses'!$B$10)-1</f>
        <v/>
      </c>
      <c r="T13">
        <f>-'1 Les hypotheses'!$B$24</f>
        <v/>
      </c>
      <c r="U13">
        <f>'1 Les hypotheses'!$B$35-('1 Les hypotheses'!$B$5-'1 Les hypotheses'!$B$24)*$A$13/(1-(1+$A$13)^-'1 Les hypotheses'!$B$23)-MAX(0,'1 Les hypotheses'!$B$35-(('1 Les hypotheses'!$B$5-'1 Les hypotheses'!$B$24)*(1+$A$13)^0-('1 Les hypotheses'!$B$5-'1 Les hypotheses'!$B$24)*$A$13/(1-(1+$A$13)^-'1 Les hypotheses'!$B$23)*((1+$A$13)^0-1)/$A$13)*$A$13)*('1 Les hypotheses'!$B$25+'1 Les hypotheses'!$B$26)</f>
        <v/>
      </c>
      <c r="V13">
        <f>'1 Les hypotheses'!$B$35-('1 Les hypotheses'!$B$5-'1 Les hypotheses'!$B$24)*$A$13/(1-(1+$A$13)^-'1 Les hypotheses'!$B$23)-MAX(0,'1 Les hypotheses'!$B$35-(('1 Les hypotheses'!$B$5-'1 Les hypotheses'!$B$24)*(1+$A$13)^1-('1 Les hypotheses'!$B$5-'1 Les hypotheses'!$B$24)*$A$13/(1-(1+$A$13)^-'1 Les hypotheses'!$B$23)*((1+$A$13)^1-1)/$A$13)*$A$13)*('1 Les hypotheses'!$B$25+'1 Les hypotheses'!$B$26)</f>
        <v/>
      </c>
      <c r="W13">
        <f>'1 Les hypotheses'!$B$35-('1 Les hypotheses'!$B$5-'1 Les hypotheses'!$B$24)*$A$13/(1-(1+$A$13)^-'1 Les hypotheses'!$B$23)-MAX(0,'1 Les hypotheses'!$B$35-(('1 Les hypotheses'!$B$5-'1 Les hypotheses'!$B$24)*(1+$A$13)^2-('1 Les hypotheses'!$B$5-'1 Les hypotheses'!$B$24)*$A$13/(1-(1+$A$13)^-'1 Les hypotheses'!$B$23)*((1+$A$13)^2-1)/$A$13)*$A$13)*('1 Les hypotheses'!$B$25+'1 Les hypotheses'!$B$26)</f>
        <v/>
      </c>
      <c r="X13">
        <f>'1 Les hypotheses'!$B$35-('1 Les hypotheses'!$B$5-'1 Les hypotheses'!$B$24)*$A$13/(1-(1+$A$13)^-'1 Les hypotheses'!$B$23)-MAX(0,'1 Les hypotheses'!$B$35-(('1 Les hypotheses'!$B$5-'1 Les hypotheses'!$B$24)*(1+$A$13)^3-('1 Les hypotheses'!$B$5-'1 Les hypotheses'!$B$24)*$A$13/(1-(1+$A$13)^-'1 Les hypotheses'!$B$23)*((1+$A$13)^3-1)/$A$13)*$A$13)*('1 Les hypotheses'!$B$25+'1 Les hypotheses'!$B$26)</f>
        <v/>
      </c>
      <c r="Y13">
        <f>'1 Les hypotheses'!$B$35-('1 Les hypotheses'!$B$5-'1 Les hypotheses'!$B$24)*$A$13/(1-(1+$A$13)^-'1 Les hypotheses'!$B$23)-MAX(0,'1 Les hypotheses'!$B$35-(('1 Les hypotheses'!$B$5-'1 Les hypotheses'!$B$24)*(1+$A$13)^4-('1 Les hypotheses'!$B$5-'1 Les hypotheses'!$B$24)*$A$13/(1-(1+$A$13)^-'1 Les hypotheses'!$B$23)*((1+$A$13)^4-1)/$A$13)*$A$13)*('1 Les hypotheses'!$B$25+'1 Les hypotheses'!$B$26)</f>
        <v/>
      </c>
      <c r="Z13">
        <f>'1 Les hypotheses'!$B$35-('1 Les hypotheses'!$B$5-'1 Les hypotheses'!$B$24)*$A$13/(1-(1+$A$13)^-'1 Les hypotheses'!$B$23)-MAX(0,'1 Les hypotheses'!$B$35-(('1 Les hypotheses'!$B$5-'1 Les hypotheses'!$B$24)*(1+$A$13)^5-('1 Les hypotheses'!$B$5-'1 Les hypotheses'!$B$24)*$A$13/(1-(1+$A$13)^-'1 Les hypotheses'!$B$23)*((1+$A$13)^5-1)/$A$13)*$A$13)*('1 Les hypotheses'!$B$25+'1 Les hypotheses'!$B$26)</f>
        <v/>
      </c>
      <c r="AA13">
        <f>'1 Les hypotheses'!$B$35-('1 Les hypotheses'!$B$5-'1 Les hypotheses'!$B$24)*$A$13/(1-(1+$A$13)^-'1 Les hypotheses'!$B$23)-MAX(0,'1 Les hypotheses'!$B$35-(('1 Les hypotheses'!$B$5-'1 Les hypotheses'!$B$24)*(1+$A$13)^6-('1 Les hypotheses'!$B$5-'1 Les hypotheses'!$B$24)*$A$13/(1-(1+$A$13)^-'1 Les hypotheses'!$B$23)*((1+$A$13)^6-1)/$A$13)*$A$13)*('1 Les hypotheses'!$B$25+'1 Les hypotheses'!$B$26)</f>
        <v/>
      </c>
      <c r="AB13">
        <f>'1 Les hypotheses'!$B$35-('1 Les hypotheses'!$B$5-'1 Les hypotheses'!$B$24)*$A$13/(1-(1+$A$13)^-'1 Les hypotheses'!$B$23)-MAX(0,'1 Les hypotheses'!$B$35-(('1 Les hypotheses'!$B$5-'1 Les hypotheses'!$B$24)*(1+$A$13)^7-('1 Les hypotheses'!$B$5-'1 Les hypotheses'!$B$24)*$A$13/(1-(1+$A$13)^-'1 Les hypotheses'!$B$23)*((1+$A$13)^7-1)/$A$13)*$A$13)*('1 Les hypotheses'!$B$25+'1 Les hypotheses'!$B$26)</f>
        <v/>
      </c>
      <c r="AC13">
        <f>'1 Les hypotheses'!$B$35-('1 Les hypotheses'!$B$5-'1 Les hypotheses'!$B$24)*$A$13/(1-(1+$A$13)^-'1 Les hypotheses'!$B$23)-MAX(0,'1 Les hypotheses'!$B$35-(('1 Les hypotheses'!$B$5-'1 Les hypotheses'!$B$24)*(1+$A$13)^8-('1 Les hypotheses'!$B$5-'1 Les hypotheses'!$B$24)*$A$13/(1-(1+$A$13)^-'1 Les hypotheses'!$B$23)*((1+$A$13)^8-1)/$A$13)*$A$13)*('1 Les hypotheses'!$B$25+'1 Les hypotheses'!$B$26)</f>
        <v/>
      </c>
      <c r="AD13">
        <f>'1 Les hypotheses'!$B$35-('1 Les hypotheses'!$B$5-'1 Les hypotheses'!$B$24)*$A$13/(1-(1+$A$13)^-'1 Les hypotheses'!$B$23)-MAX(0,'1 Les hypotheses'!$B$35-(('1 Les hypotheses'!$B$5-'1 Les hypotheses'!$B$24)*(1+$A$13)^9-('1 Les hypotheses'!$B$5-'1 Les hypotheses'!$B$24)*$A$13/(1-(1+$A$13)^-'1 Les hypotheses'!$B$23)*((1+$A$13)^9-1)/$A$13)*$A$13)*('1 Les hypotheses'!$B$25+'1 Les hypotheses'!$B$26)+'1 Les hypotheses'!$B$34*(1+'1 Les hypotheses'!$B$9)^'1 Les hypotheses'!$B$10-(('1 Les hypotheses'!$B$5-'1 Les hypotheses'!$B$24)*(1+$A$13)^10-('1 Les hypotheses'!$B$5-'1 Les hypotheses'!$B$24)*$A$13/(1-(1+$A$13)^-'1 Les hypotheses'!$B$23)*((1+$A$13)^10-1)/$A$13)</f>
        <v/>
      </c>
      <c r="AE13">
        <f>'1 Les hypotheses'!$B$5*(1-'1 Les hypotheses'!$B$27)</f>
        <v/>
      </c>
      <c r="AF13">
        <f>(AE13*(1+'1 Les hypotheses'!$B$9)+'1 Les hypotheses'!$B$5*'1 Les hypotheses'!$B$7*$C$13)*(1-'1 Les hypotheses'!$B$29)</f>
        <v/>
      </c>
      <c r="AG13">
        <f>(AF13*(1+'1 Les hypotheses'!$B$9)+'1 Les hypotheses'!$B$5*'1 Les hypotheses'!$B$7*$C$13)*(1-'1 Les hypotheses'!$B$29)</f>
        <v/>
      </c>
      <c r="AH13">
        <f>(AG13*(1+'1 Les hypotheses'!$B$9)+'1 Les hypotheses'!$B$5*'1 Les hypotheses'!$B$7*$C$13)*(1-'1 Les hypotheses'!$B$29)</f>
        <v/>
      </c>
      <c r="AI13">
        <f>(AH13*(1+'1 Les hypotheses'!$B$9)+'1 Les hypotheses'!$B$5*'1 Les hypotheses'!$B$7*$C$13)*(1-'1 Les hypotheses'!$B$29)</f>
        <v/>
      </c>
      <c r="AJ13">
        <f>(AI13*(1+'1 Les hypotheses'!$B$9)+'1 Les hypotheses'!$B$5*'1 Les hypotheses'!$B$7*$C$13)*(1-'1 Les hypotheses'!$B$29)</f>
        <v/>
      </c>
      <c r="AK13">
        <f>(AJ13*(1+'1 Les hypotheses'!$B$9)+'1 Les hypotheses'!$B$5*'1 Les hypotheses'!$B$7*$C$13)*(1-'1 Les hypotheses'!$B$29)</f>
        <v/>
      </c>
      <c r="AL13">
        <f>(AK13*(1+'1 Les hypotheses'!$B$9)+'1 Les hypotheses'!$B$5*'1 Les hypotheses'!$B$7*$C$13)*(1-'1 Les hypotheses'!$B$29)</f>
        <v/>
      </c>
      <c r="AM13">
        <f>(AL13*(1+'1 Les hypotheses'!$B$9)+'1 Les hypotheses'!$B$5*'1 Les hypotheses'!$B$7*$C$13)*(1-'1 Les hypotheses'!$B$29)</f>
        <v/>
      </c>
      <c r="AN13">
        <f>(AM13*(1+'1 Les hypotheses'!$B$9)+'1 Les hypotheses'!$B$5*'1 Les hypotheses'!$B$7*$C$13)*(1-'1 Les hypotheses'!$B$29)</f>
        <v/>
      </c>
      <c r="AO13">
        <f>(AN13*(1+'1 Les hypotheses'!$B$9)+'1 Les hypotheses'!$B$5*'1 Les hypotheses'!$B$7*$C$13)*(1-'1 Les hypotheses'!$B$29)</f>
        <v/>
      </c>
      <c r="BA13">
        <f>IF(B13&lt;$B$4,1,0)</f>
        <v/>
      </c>
      <c r="BB13">
        <f>IF(D13&gt;$B$4,1,0)</f>
        <v/>
      </c>
      <c r="BC13">
        <f>IF(F13&gt;$B$4,1,0)</f>
        <v/>
      </c>
    </row>
    <row r="14">
      <c r="A14" s="7" t="n">
        <v>0.045</v>
      </c>
      <c r="B14" s="19">
        <f>IRR(T14:AD14)</f>
        <v/>
      </c>
      <c r="C14" s="7" t="n">
        <v>0.85</v>
      </c>
      <c r="D14" s="19">
        <f>(AO14-MAX(0,AO14-'1 Les hypotheses'!$B$5)*'1 Les hypotheses'!$B$30)^(1/'1 Les hypotheses'!$B$10)/'1 Les hypotheses'!$B$5^(1/'1 Les hypotheses'!$B$10)-1</f>
        <v/>
      </c>
      <c r="E14" s="7" t="n">
        <v>0.18</v>
      </c>
      <c r="F14" s="19">
        <f>(('1 Les hypotheses'!$B$5*(1+'1 Les hypotheses'!$B$9)^'1 Les hypotheses'!$B$10)/('1 Les hypotheses'!$B$5*(1-$E$14)))^(1/'1 Les hypotheses'!$B$10)-1</f>
        <v/>
      </c>
      <c r="T14">
        <f>-'1 Les hypotheses'!$B$24</f>
        <v/>
      </c>
      <c r="U14">
        <f>'1 Les hypotheses'!$B$35-('1 Les hypotheses'!$B$5-'1 Les hypotheses'!$B$24)*$A$14/(1-(1+$A$14)^-'1 Les hypotheses'!$B$23)-MAX(0,'1 Les hypotheses'!$B$35-(('1 Les hypotheses'!$B$5-'1 Les hypotheses'!$B$24)*(1+$A$14)^0-('1 Les hypotheses'!$B$5-'1 Les hypotheses'!$B$24)*$A$14/(1-(1+$A$14)^-'1 Les hypotheses'!$B$23)*((1+$A$14)^0-1)/$A$14)*$A$14)*('1 Les hypotheses'!$B$25+'1 Les hypotheses'!$B$26)</f>
        <v/>
      </c>
      <c r="V14">
        <f>'1 Les hypotheses'!$B$35-('1 Les hypotheses'!$B$5-'1 Les hypotheses'!$B$24)*$A$14/(1-(1+$A$14)^-'1 Les hypotheses'!$B$23)-MAX(0,'1 Les hypotheses'!$B$35-(('1 Les hypotheses'!$B$5-'1 Les hypotheses'!$B$24)*(1+$A$14)^1-('1 Les hypotheses'!$B$5-'1 Les hypotheses'!$B$24)*$A$14/(1-(1+$A$14)^-'1 Les hypotheses'!$B$23)*((1+$A$14)^1-1)/$A$14)*$A$14)*('1 Les hypotheses'!$B$25+'1 Les hypotheses'!$B$26)</f>
        <v/>
      </c>
      <c r="W14">
        <f>'1 Les hypotheses'!$B$35-('1 Les hypotheses'!$B$5-'1 Les hypotheses'!$B$24)*$A$14/(1-(1+$A$14)^-'1 Les hypotheses'!$B$23)-MAX(0,'1 Les hypotheses'!$B$35-(('1 Les hypotheses'!$B$5-'1 Les hypotheses'!$B$24)*(1+$A$14)^2-('1 Les hypotheses'!$B$5-'1 Les hypotheses'!$B$24)*$A$14/(1-(1+$A$14)^-'1 Les hypotheses'!$B$23)*((1+$A$14)^2-1)/$A$14)*$A$14)*('1 Les hypotheses'!$B$25+'1 Les hypotheses'!$B$26)</f>
        <v/>
      </c>
      <c r="X14">
        <f>'1 Les hypotheses'!$B$35-('1 Les hypotheses'!$B$5-'1 Les hypotheses'!$B$24)*$A$14/(1-(1+$A$14)^-'1 Les hypotheses'!$B$23)-MAX(0,'1 Les hypotheses'!$B$35-(('1 Les hypotheses'!$B$5-'1 Les hypotheses'!$B$24)*(1+$A$14)^3-('1 Les hypotheses'!$B$5-'1 Les hypotheses'!$B$24)*$A$14/(1-(1+$A$14)^-'1 Les hypotheses'!$B$23)*((1+$A$14)^3-1)/$A$14)*$A$14)*('1 Les hypotheses'!$B$25+'1 Les hypotheses'!$B$26)</f>
        <v/>
      </c>
      <c r="Y14">
        <f>'1 Les hypotheses'!$B$35-('1 Les hypotheses'!$B$5-'1 Les hypotheses'!$B$24)*$A$14/(1-(1+$A$14)^-'1 Les hypotheses'!$B$23)-MAX(0,'1 Les hypotheses'!$B$35-(('1 Les hypotheses'!$B$5-'1 Les hypotheses'!$B$24)*(1+$A$14)^4-('1 Les hypotheses'!$B$5-'1 Les hypotheses'!$B$24)*$A$14/(1-(1+$A$14)^-'1 Les hypotheses'!$B$23)*((1+$A$14)^4-1)/$A$14)*$A$14)*('1 Les hypotheses'!$B$25+'1 Les hypotheses'!$B$26)</f>
        <v/>
      </c>
      <c r="Z14">
        <f>'1 Les hypotheses'!$B$35-('1 Les hypotheses'!$B$5-'1 Les hypotheses'!$B$24)*$A$14/(1-(1+$A$14)^-'1 Les hypotheses'!$B$23)-MAX(0,'1 Les hypotheses'!$B$35-(('1 Les hypotheses'!$B$5-'1 Les hypotheses'!$B$24)*(1+$A$14)^5-('1 Les hypotheses'!$B$5-'1 Les hypotheses'!$B$24)*$A$14/(1-(1+$A$14)^-'1 Les hypotheses'!$B$23)*((1+$A$14)^5-1)/$A$14)*$A$14)*('1 Les hypotheses'!$B$25+'1 Les hypotheses'!$B$26)</f>
        <v/>
      </c>
      <c r="AA14">
        <f>'1 Les hypotheses'!$B$35-('1 Les hypotheses'!$B$5-'1 Les hypotheses'!$B$24)*$A$14/(1-(1+$A$14)^-'1 Les hypotheses'!$B$23)-MAX(0,'1 Les hypotheses'!$B$35-(('1 Les hypotheses'!$B$5-'1 Les hypotheses'!$B$24)*(1+$A$14)^6-('1 Les hypotheses'!$B$5-'1 Les hypotheses'!$B$24)*$A$14/(1-(1+$A$14)^-'1 Les hypotheses'!$B$23)*((1+$A$14)^6-1)/$A$14)*$A$14)*('1 Les hypotheses'!$B$25+'1 Les hypotheses'!$B$26)</f>
        <v/>
      </c>
      <c r="AB14">
        <f>'1 Les hypotheses'!$B$35-('1 Les hypotheses'!$B$5-'1 Les hypotheses'!$B$24)*$A$14/(1-(1+$A$14)^-'1 Les hypotheses'!$B$23)-MAX(0,'1 Les hypotheses'!$B$35-(('1 Les hypotheses'!$B$5-'1 Les hypotheses'!$B$24)*(1+$A$14)^7-('1 Les hypotheses'!$B$5-'1 Les hypotheses'!$B$24)*$A$14/(1-(1+$A$14)^-'1 Les hypotheses'!$B$23)*((1+$A$14)^7-1)/$A$14)*$A$14)*('1 Les hypotheses'!$B$25+'1 Les hypotheses'!$B$26)</f>
        <v/>
      </c>
      <c r="AC14">
        <f>'1 Les hypotheses'!$B$35-('1 Les hypotheses'!$B$5-'1 Les hypotheses'!$B$24)*$A$14/(1-(1+$A$14)^-'1 Les hypotheses'!$B$23)-MAX(0,'1 Les hypotheses'!$B$35-(('1 Les hypotheses'!$B$5-'1 Les hypotheses'!$B$24)*(1+$A$14)^8-('1 Les hypotheses'!$B$5-'1 Les hypotheses'!$B$24)*$A$14/(1-(1+$A$14)^-'1 Les hypotheses'!$B$23)*((1+$A$14)^8-1)/$A$14)*$A$14)*('1 Les hypotheses'!$B$25+'1 Les hypotheses'!$B$26)</f>
        <v/>
      </c>
      <c r="AD14">
        <f>'1 Les hypotheses'!$B$35-('1 Les hypotheses'!$B$5-'1 Les hypotheses'!$B$24)*$A$14/(1-(1+$A$14)^-'1 Les hypotheses'!$B$23)-MAX(0,'1 Les hypotheses'!$B$35-(('1 Les hypotheses'!$B$5-'1 Les hypotheses'!$B$24)*(1+$A$14)^9-('1 Les hypotheses'!$B$5-'1 Les hypotheses'!$B$24)*$A$14/(1-(1+$A$14)^-'1 Les hypotheses'!$B$23)*((1+$A$14)^9-1)/$A$14)*$A$14)*('1 Les hypotheses'!$B$25+'1 Les hypotheses'!$B$26)+'1 Les hypotheses'!$B$34*(1+'1 Les hypotheses'!$B$9)^'1 Les hypotheses'!$B$10-(('1 Les hypotheses'!$B$5-'1 Les hypotheses'!$B$24)*(1+$A$14)^10-('1 Les hypotheses'!$B$5-'1 Les hypotheses'!$B$24)*$A$14/(1-(1+$A$14)^-'1 Les hypotheses'!$B$23)*((1+$A$14)^10-1)/$A$14)</f>
        <v/>
      </c>
      <c r="AE14">
        <f>'1 Les hypotheses'!$B$5*(1-'1 Les hypotheses'!$B$27)</f>
        <v/>
      </c>
      <c r="AF14">
        <f>(AE14*(1+'1 Les hypotheses'!$B$9)+'1 Les hypotheses'!$B$5*'1 Les hypotheses'!$B$7*$C$14)*(1-'1 Les hypotheses'!$B$29)</f>
        <v/>
      </c>
      <c r="AG14">
        <f>(AF14*(1+'1 Les hypotheses'!$B$9)+'1 Les hypotheses'!$B$5*'1 Les hypotheses'!$B$7*$C$14)*(1-'1 Les hypotheses'!$B$29)</f>
        <v/>
      </c>
      <c r="AH14">
        <f>(AG14*(1+'1 Les hypotheses'!$B$9)+'1 Les hypotheses'!$B$5*'1 Les hypotheses'!$B$7*$C$14)*(1-'1 Les hypotheses'!$B$29)</f>
        <v/>
      </c>
      <c r="AI14">
        <f>(AH14*(1+'1 Les hypotheses'!$B$9)+'1 Les hypotheses'!$B$5*'1 Les hypotheses'!$B$7*$C$14)*(1-'1 Les hypotheses'!$B$29)</f>
        <v/>
      </c>
      <c r="AJ14">
        <f>(AI14*(1+'1 Les hypotheses'!$B$9)+'1 Les hypotheses'!$B$5*'1 Les hypotheses'!$B$7*$C$14)*(1-'1 Les hypotheses'!$B$29)</f>
        <v/>
      </c>
      <c r="AK14">
        <f>(AJ14*(1+'1 Les hypotheses'!$B$9)+'1 Les hypotheses'!$B$5*'1 Les hypotheses'!$B$7*$C$14)*(1-'1 Les hypotheses'!$B$29)</f>
        <v/>
      </c>
      <c r="AL14">
        <f>(AK14*(1+'1 Les hypotheses'!$B$9)+'1 Les hypotheses'!$B$5*'1 Les hypotheses'!$B$7*$C$14)*(1-'1 Les hypotheses'!$B$29)</f>
        <v/>
      </c>
      <c r="AM14">
        <f>(AL14*(1+'1 Les hypotheses'!$B$9)+'1 Les hypotheses'!$B$5*'1 Les hypotheses'!$B$7*$C$14)*(1-'1 Les hypotheses'!$B$29)</f>
        <v/>
      </c>
      <c r="AN14">
        <f>(AM14*(1+'1 Les hypotheses'!$B$9)+'1 Les hypotheses'!$B$5*'1 Les hypotheses'!$B$7*$C$14)*(1-'1 Les hypotheses'!$B$29)</f>
        <v/>
      </c>
      <c r="AO14">
        <f>(AN14*(1+'1 Les hypotheses'!$B$9)+'1 Les hypotheses'!$B$5*'1 Les hypotheses'!$B$7*$C$14)*(1-'1 Les hypotheses'!$B$29)</f>
        <v/>
      </c>
      <c r="BA14">
        <f>IF(B14&lt;$B$4,1,0)</f>
        <v/>
      </c>
      <c r="BB14">
        <f>IF(D14&gt;$B$4,1,0)</f>
        <v/>
      </c>
      <c r="BC14">
        <f>IF(F14&gt;$B$4,1,0)</f>
        <v/>
      </c>
    </row>
    <row r="15">
      <c r="A15" s="7" t="n">
        <v>0.048</v>
      </c>
      <c r="B15" s="19">
        <f>IRR(T15:AD15)</f>
        <v/>
      </c>
      <c r="C15" s="7" t="n">
        <v>0.9</v>
      </c>
      <c r="D15" s="19">
        <f>(AO15-MAX(0,AO15-'1 Les hypotheses'!$B$5)*'1 Les hypotheses'!$B$30)^(1/'1 Les hypotheses'!$B$10)/'1 Les hypotheses'!$B$5^(1/'1 Les hypotheses'!$B$10)-1</f>
        <v/>
      </c>
      <c r="E15" s="7" t="n">
        <v>0.2</v>
      </c>
      <c r="F15" s="19">
        <f>(('1 Les hypotheses'!$B$5*(1+'1 Les hypotheses'!$B$9)^'1 Les hypotheses'!$B$10)/('1 Les hypotheses'!$B$5*(1-$E$15)))^(1/'1 Les hypotheses'!$B$10)-1</f>
        <v/>
      </c>
      <c r="T15">
        <f>-'1 Les hypotheses'!$B$24</f>
        <v/>
      </c>
      <c r="U15">
        <f>'1 Les hypotheses'!$B$35-('1 Les hypotheses'!$B$5-'1 Les hypotheses'!$B$24)*$A$15/(1-(1+$A$15)^-'1 Les hypotheses'!$B$23)-MAX(0,'1 Les hypotheses'!$B$35-(('1 Les hypotheses'!$B$5-'1 Les hypotheses'!$B$24)*(1+$A$15)^0-('1 Les hypotheses'!$B$5-'1 Les hypotheses'!$B$24)*$A$15/(1-(1+$A$15)^-'1 Les hypotheses'!$B$23)*((1+$A$15)^0-1)/$A$15)*$A$15)*('1 Les hypotheses'!$B$25+'1 Les hypotheses'!$B$26)</f>
        <v/>
      </c>
      <c r="V15">
        <f>'1 Les hypotheses'!$B$35-('1 Les hypotheses'!$B$5-'1 Les hypotheses'!$B$24)*$A$15/(1-(1+$A$15)^-'1 Les hypotheses'!$B$23)-MAX(0,'1 Les hypotheses'!$B$35-(('1 Les hypotheses'!$B$5-'1 Les hypotheses'!$B$24)*(1+$A$15)^1-('1 Les hypotheses'!$B$5-'1 Les hypotheses'!$B$24)*$A$15/(1-(1+$A$15)^-'1 Les hypotheses'!$B$23)*((1+$A$15)^1-1)/$A$15)*$A$15)*('1 Les hypotheses'!$B$25+'1 Les hypotheses'!$B$26)</f>
        <v/>
      </c>
      <c r="W15">
        <f>'1 Les hypotheses'!$B$35-('1 Les hypotheses'!$B$5-'1 Les hypotheses'!$B$24)*$A$15/(1-(1+$A$15)^-'1 Les hypotheses'!$B$23)-MAX(0,'1 Les hypotheses'!$B$35-(('1 Les hypotheses'!$B$5-'1 Les hypotheses'!$B$24)*(1+$A$15)^2-('1 Les hypotheses'!$B$5-'1 Les hypotheses'!$B$24)*$A$15/(1-(1+$A$15)^-'1 Les hypotheses'!$B$23)*((1+$A$15)^2-1)/$A$15)*$A$15)*('1 Les hypotheses'!$B$25+'1 Les hypotheses'!$B$26)</f>
        <v/>
      </c>
      <c r="X15">
        <f>'1 Les hypotheses'!$B$35-('1 Les hypotheses'!$B$5-'1 Les hypotheses'!$B$24)*$A$15/(1-(1+$A$15)^-'1 Les hypotheses'!$B$23)-MAX(0,'1 Les hypotheses'!$B$35-(('1 Les hypotheses'!$B$5-'1 Les hypotheses'!$B$24)*(1+$A$15)^3-('1 Les hypotheses'!$B$5-'1 Les hypotheses'!$B$24)*$A$15/(1-(1+$A$15)^-'1 Les hypotheses'!$B$23)*((1+$A$15)^3-1)/$A$15)*$A$15)*('1 Les hypotheses'!$B$25+'1 Les hypotheses'!$B$26)</f>
        <v/>
      </c>
      <c r="Y15">
        <f>'1 Les hypotheses'!$B$35-('1 Les hypotheses'!$B$5-'1 Les hypotheses'!$B$24)*$A$15/(1-(1+$A$15)^-'1 Les hypotheses'!$B$23)-MAX(0,'1 Les hypotheses'!$B$35-(('1 Les hypotheses'!$B$5-'1 Les hypotheses'!$B$24)*(1+$A$15)^4-('1 Les hypotheses'!$B$5-'1 Les hypotheses'!$B$24)*$A$15/(1-(1+$A$15)^-'1 Les hypotheses'!$B$23)*((1+$A$15)^4-1)/$A$15)*$A$15)*('1 Les hypotheses'!$B$25+'1 Les hypotheses'!$B$26)</f>
        <v/>
      </c>
      <c r="Z15">
        <f>'1 Les hypotheses'!$B$35-('1 Les hypotheses'!$B$5-'1 Les hypotheses'!$B$24)*$A$15/(1-(1+$A$15)^-'1 Les hypotheses'!$B$23)-MAX(0,'1 Les hypotheses'!$B$35-(('1 Les hypotheses'!$B$5-'1 Les hypotheses'!$B$24)*(1+$A$15)^5-('1 Les hypotheses'!$B$5-'1 Les hypotheses'!$B$24)*$A$15/(1-(1+$A$15)^-'1 Les hypotheses'!$B$23)*((1+$A$15)^5-1)/$A$15)*$A$15)*('1 Les hypotheses'!$B$25+'1 Les hypotheses'!$B$26)</f>
        <v/>
      </c>
      <c r="AA15">
        <f>'1 Les hypotheses'!$B$35-('1 Les hypotheses'!$B$5-'1 Les hypotheses'!$B$24)*$A$15/(1-(1+$A$15)^-'1 Les hypotheses'!$B$23)-MAX(0,'1 Les hypotheses'!$B$35-(('1 Les hypotheses'!$B$5-'1 Les hypotheses'!$B$24)*(1+$A$15)^6-('1 Les hypotheses'!$B$5-'1 Les hypotheses'!$B$24)*$A$15/(1-(1+$A$15)^-'1 Les hypotheses'!$B$23)*((1+$A$15)^6-1)/$A$15)*$A$15)*('1 Les hypotheses'!$B$25+'1 Les hypotheses'!$B$26)</f>
        <v/>
      </c>
      <c r="AB15">
        <f>'1 Les hypotheses'!$B$35-('1 Les hypotheses'!$B$5-'1 Les hypotheses'!$B$24)*$A$15/(1-(1+$A$15)^-'1 Les hypotheses'!$B$23)-MAX(0,'1 Les hypotheses'!$B$35-(('1 Les hypotheses'!$B$5-'1 Les hypotheses'!$B$24)*(1+$A$15)^7-('1 Les hypotheses'!$B$5-'1 Les hypotheses'!$B$24)*$A$15/(1-(1+$A$15)^-'1 Les hypotheses'!$B$23)*((1+$A$15)^7-1)/$A$15)*$A$15)*('1 Les hypotheses'!$B$25+'1 Les hypotheses'!$B$26)</f>
        <v/>
      </c>
      <c r="AC15">
        <f>'1 Les hypotheses'!$B$35-('1 Les hypotheses'!$B$5-'1 Les hypotheses'!$B$24)*$A$15/(1-(1+$A$15)^-'1 Les hypotheses'!$B$23)-MAX(0,'1 Les hypotheses'!$B$35-(('1 Les hypotheses'!$B$5-'1 Les hypotheses'!$B$24)*(1+$A$15)^8-('1 Les hypotheses'!$B$5-'1 Les hypotheses'!$B$24)*$A$15/(1-(1+$A$15)^-'1 Les hypotheses'!$B$23)*((1+$A$15)^8-1)/$A$15)*$A$15)*('1 Les hypotheses'!$B$25+'1 Les hypotheses'!$B$26)</f>
        <v/>
      </c>
      <c r="AD15">
        <f>'1 Les hypotheses'!$B$35-('1 Les hypotheses'!$B$5-'1 Les hypotheses'!$B$24)*$A$15/(1-(1+$A$15)^-'1 Les hypotheses'!$B$23)-MAX(0,'1 Les hypotheses'!$B$35-(('1 Les hypotheses'!$B$5-'1 Les hypotheses'!$B$24)*(1+$A$15)^9-('1 Les hypotheses'!$B$5-'1 Les hypotheses'!$B$24)*$A$15/(1-(1+$A$15)^-'1 Les hypotheses'!$B$23)*((1+$A$15)^9-1)/$A$15)*$A$15)*('1 Les hypotheses'!$B$25+'1 Les hypotheses'!$B$26)+'1 Les hypotheses'!$B$34*(1+'1 Les hypotheses'!$B$9)^'1 Les hypotheses'!$B$10-(('1 Les hypotheses'!$B$5-'1 Les hypotheses'!$B$24)*(1+$A$15)^10-('1 Les hypotheses'!$B$5-'1 Les hypotheses'!$B$24)*$A$15/(1-(1+$A$15)^-'1 Les hypotheses'!$B$23)*((1+$A$15)^10-1)/$A$15)</f>
        <v/>
      </c>
      <c r="AE15">
        <f>'1 Les hypotheses'!$B$5*(1-'1 Les hypotheses'!$B$27)</f>
        <v/>
      </c>
      <c r="AF15">
        <f>(AE15*(1+'1 Les hypotheses'!$B$9)+'1 Les hypotheses'!$B$5*'1 Les hypotheses'!$B$7*$C$15)*(1-'1 Les hypotheses'!$B$29)</f>
        <v/>
      </c>
      <c r="AG15">
        <f>(AF15*(1+'1 Les hypotheses'!$B$9)+'1 Les hypotheses'!$B$5*'1 Les hypotheses'!$B$7*$C$15)*(1-'1 Les hypotheses'!$B$29)</f>
        <v/>
      </c>
      <c r="AH15">
        <f>(AG15*(1+'1 Les hypotheses'!$B$9)+'1 Les hypotheses'!$B$5*'1 Les hypotheses'!$B$7*$C$15)*(1-'1 Les hypotheses'!$B$29)</f>
        <v/>
      </c>
      <c r="AI15">
        <f>(AH15*(1+'1 Les hypotheses'!$B$9)+'1 Les hypotheses'!$B$5*'1 Les hypotheses'!$B$7*$C$15)*(1-'1 Les hypotheses'!$B$29)</f>
        <v/>
      </c>
      <c r="AJ15">
        <f>(AI15*(1+'1 Les hypotheses'!$B$9)+'1 Les hypotheses'!$B$5*'1 Les hypotheses'!$B$7*$C$15)*(1-'1 Les hypotheses'!$B$29)</f>
        <v/>
      </c>
      <c r="AK15">
        <f>(AJ15*(1+'1 Les hypotheses'!$B$9)+'1 Les hypotheses'!$B$5*'1 Les hypotheses'!$B$7*$C$15)*(1-'1 Les hypotheses'!$B$29)</f>
        <v/>
      </c>
      <c r="AL15">
        <f>(AK15*(1+'1 Les hypotheses'!$B$9)+'1 Les hypotheses'!$B$5*'1 Les hypotheses'!$B$7*$C$15)*(1-'1 Les hypotheses'!$B$29)</f>
        <v/>
      </c>
      <c r="AM15">
        <f>(AL15*(1+'1 Les hypotheses'!$B$9)+'1 Les hypotheses'!$B$5*'1 Les hypotheses'!$B$7*$C$15)*(1-'1 Les hypotheses'!$B$29)</f>
        <v/>
      </c>
      <c r="AN15">
        <f>(AM15*(1+'1 Les hypotheses'!$B$9)+'1 Les hypotheses'!$B$5*'1 Les hypotheses'!$B$7*$C$15)*(1-'1 Les hypotheses'!$B$29)</f>
        <v/>
      </c>
      <c r="AO15">
        <f>(AN15*(1+'1 Les hypotheses'!$B$9)+'1 Les hypotheses'!$B$5*'1 Les hypotheses'!$B$7*$C$15)*(1-'1 Les hypotheses'!$B$29)</f>
        <v/>
      </c>
      <c r="BA15">
        <f>IF(B15&lt;$B$4,1,0)</f>
        <v/>
      </c>
      <c r="BB15">
        <f>IF(D15&gt;$B$4,1,0)</f>
        <v/>
      </c>
      <c r="BC15">
        <f>IF(F15&gt;$B$4,1,0)</f>
        <v/>
      </c>
    </row>
    <row r="16">
      <c r="A16" s="7" t="n">
        <v>0.0485</v>
      </c>
      <c r="B16" s="19">
        <f>IRR(T16:AD16)</f>
        <v/>
      </c>
      <c r="C16" s="7" t="n">
        <v>0.95</v>
      </c>
      <c r="D16" s="19">
        <f>(AO16-MAX(0,AO16-'1 Les hypotheses'!$B$5)*'1 Les hypotheses'!$B$30)^(1/'1 Les hypotheses'!$B$10)/'1 Les hypotheses'!$B$5^(1/'1 Les hypotheses'!$B$10)-1</f>
        <v/>
      </c>
      <c r="E16" s="7" t="n">
        <v>0.25</v>
      </c>
      <c r="F16" s="19">
        <f>(('1 Les hypotheses'!$B$5*(1+'1 Les hypotheses'!$B$9)^'1 Les hypotheses'!$B$10)/('1 Les hypotheses'!$B$5*(1-$E$16)))^(1/'1 Les hypotheses'!$B$10)-1</f>
        <v/>
      </c>
      <c r="T16">
        <f>-'1 Les hypotheses'!$B$24</f>
        <v/>
      </c>
      <c r="U16">
        <f>'1 Les hypotheses'!$B$35-('1 Les hypotheses'!$B$5-'1 Les hypotheses'!$B$24)*$A$16/(1-(1+$A$16)^-'1 Les hypotheses'!$B$23)-MAX(0,'1 Les hypotheses'!$B$35-(('1 Les hypotheses'!$B$5-'1 Les hypotheses'!$B$24)*(1+$A$16)^0-('1 Les hypotheses'!$B$5-'1 Les hypotheses'!$B$24)*$A$16/(1-(1+$A$16)^-'1 Les hypotheses'!$B$23)*((1+$A$16)^0-1)/$A$16)*$A$16)*('1 Les hypotheses'!$B$25+'1 Les hypotheses'!$B$26)</f>
        <v/>
      </c>
      <c r="V16">
        <f>'1 Les hypotheses'!$B$35-('1 Les hypotheses'!$B$5-'1 Les hypotheses'!$B$24)*$A$16/(1-(1+$A$16)^-'1 Les hypotheses'!$B$23)-MAX(0,'1 Les hypotheses'!$B$35-(('1 Les hypotheses'!$B$5-'1 Les hypotheses'!$B$24)*(1+$A$16)^1-('1 Les hypotheses'!$B$5-'1 Les hypotheses'!$B$24)*$A$16/(1-(1+$A$16)^-'1 Les hypotheses'!$B$23)*((1+$A$16)^1-1)/$A$16)*$A$16)*('1 Les hypotheses'!$B$25+'1 Les hypotheses'!$B$26)</f>
        <v/>
      </c>
      <c r="W16">
        <f>'1 Les hypotheses'!$B$35-('1 Les hypotheses'!$B$5-'1 Les hypotheses'!$B$24)*$A$16/(1-(1+$A$16)^-'1 Les hypotheses'!$B$23)-MAX(0,'1 Les hypotheses'!$B$35-(('1 Les hypotheses'!$B$5-'1 Les hypotheses'!$B$24)*(1+$A$16)^2-('1 Les hypotheses'!$B$5-'1 Les hypotheses'!$B$24)*$A$16/(1-(1+$A$16)^-'1 Les hypotheses'!$B$23)*((1+$A$16)^2-1)/$A$16)*$A$16)*('1 Les hypotheses'!$B$25+'1 Les hypotheses'!$B$26)</f>
        <v/>
      </c>
      <c r="X16">
        <f>'1 Les hypotheses'!$B$35-('1 Les hypotheses'!$B$5-'1 Les hypotheses'!$B$24)*$A$16/(1-(1+$A$16)^-'1 Les hypotheses'!$B$23)-MAX(0,'1 Les hypotheses'!$B$35-(('1 Les hypotheses'!$B$5-'1 Les hypotheses'!$B$24)*(1+$A$16)^3-('1 Les hypotheses'!$B$5-'1 Les hypotheses'!$B$24)*$A$16/(1-(1+$A$16)^-'1 Les hypotheses'!$B$23)*((1+$A$16)^3-1)/$A$16)*$A$16)*('1 Les hypotheses'!$B$25+'1 Les hypotheses'!$B$26)</f>
        <v/>
      </c>
      <c r="Y16">
        <f>'1 Les hypotheses'!$B$35-('1 Les hypotheses'!$B$5-'1 Les hypotheses'!$B$24)*$A$16/(1-(1+$A$16)^-'1 Les hypotheses'!$B$23)-MAX(0,'1 Les hypotheses'!$B$35-(('1 Les hypotheses'!$B$5-'1 Les hypotheses'!$B$24)*(1+$A$16)^4-('1 Les hypotheses'!$B$5-'1 Les hypotheses'!$B$24)*$A$16/(1-(1+$A$16)^-'1 Les hypotheses'!$B$23)*((1+$A$16)^4-1)/$A$16)*$A$16)*('1 Les hypotheses'!$B$25+'1 Les hypotheses'!$B$26)</f>
        <v/>
      </c>
      <c r="Z16">
        <f>'1 Les hypotheses'!$B$35-('1 Les hypotheses'!$B$5-'1 Les hypotheses'!$B$24)*$A$16/(1-(1+$A$16)^-'1 Les hypotheses'!$B$23)-MAX(0,'1 Les hypotheses'!$B$35-(('1 Les hypotheses'!$B$5-'1 Les hypotheses'!$B$24)*(1+$A$16)^5-('1 Les hypotheses'!$B$5-'1 Les hypotheses'!$B$24)*$A$16/(1-(1+$A$16)^-'1 Les hypotheses'!$B$23)*((1+$A$16)^5-1)/$A$16)*$A$16)*('1 Les hypotheses'!$B$25+'1 Les hypotheses'!$B$26)</f>
        <v/>
      </c>
      <c r="AA16">
        <f>'1 Les hypotheses'!$B$35-('1 Les hypotheses'!$B$5-'1 Les hypotheses'!$B$24)*$A$16/(1-(1+$A$16)^-'1 Les hypotheses'!$B$23)-MAX(0,'1 Les hypotheses'!$B$35-(('1 Les hypotheses'!$B$5-'1 Les hypotheses'!$B$24)*(1+$A$16)^6-('1 Les hypotheses'!$B$5-'1 Les hypotheses'!$B$24)*$A$16/(1-(1+$A$16)^-'1 Les hypotheses'!$B$23)*((1+$A$16)^6-1)/$A$16)*$A$16)*('1 Les hypotheses'!$B$25+'1 Les hypotheses'!$B$26)</f>
        <v/>
      </c>
      <c r="AB16">
        <f>'1 Les hypotheses'!$B$35-('1 Les hypotheses'!$B$5-'1 Les hypotheses'!$B$24)*$A$16/(1-(1+$A$16)^-'1 Les hypotheses'!$B$23)-MAX(0,'1 Les hypotheses'!$B$35-(('1 Les hypotheses'!$B$5-'1 Les hypotheses'!$B$24)*(1+$A$16)^7-('1 Les hypotheses'!$B$5-'1 Les hypotheses'!$B$24)*$A$16/(1-(1+$A$16)^-'1 Les hypotheses'!$B$23)*((1+$A$16)^7-1)/$A$16)*$A$16)*('1 Les hypotheses'!$B$25+'1 Les hypotheses'!$B$26)</f>
        <v/>
      </c>
      <c r="AC16">
        <f>'1 Les hypotheses'!$B$35-('1 Les hypotheses'!$B$5-'1 Les hypotheses'!$B$24)*$A$16/(1-(1+$A$16)^-'1 Les hypotheses'!$B$23)-MAX(0,'1 Les hypotheses'!$B$35-(('1 Les hypotheses'!$B$5-'1 Les hypotheses'!$B$24)*(1+$A$16)^8-('1 Les hypotheses'!$B$5-'1 Les hypotheses'!$B$24)*$A$16/(1-(1+$A$16)^-'1 Les hypotheses'!$B$23)*((1+$A$16)^8-1)/$A$16)*$A$16)*('1 Les hypotheses'!$B$25+'1 Les hypotheses'!$B$26)</f>
        <v/>
      </c>
      <c r="AD16">
        <f>'1 Les hypotheses'!$B$35-('1 Les hypotheses'!$B$5-'1 Les hypotheses'!$B$24)*$A$16/(1-(1+$A$16)^-'1 Les hypotheses'!$B$23)-MAX(0,'1 Les hypotheses'!$B$35-(('1 Les hypotheses'!$B$5-'1 Les hypotheses'!$B$24)*(1+$A$16)^9-('1 Les hypotheses'!$B$5-'1 Les hypotheses'!$B$24)*$A$16/(1-(1+$A$16)^-'1 Les hypotheses'!$B$23)*((1+$A$16)^9-1)/$A$16)*$A$16)*('1 Les hypotheses'!$B$25+'1 Les hypotheses'!$B$26)+'1 Les hypotheses'!$B$34*(1+'1 Les hypotheses'!$B$9)^'1 Les hypotheses'!$B$10-(('1 Les hypotheses'!$B$5-'1 Les hypotheses'!$B$24)*(1+$A$16)^10-('1 Les hypotheses'!$B$5-'1 Les hypotheses'!$B$24)*$A$16/(1-(1+$A$16)^-'1 Les hypotheses'!$B$23)*((1+$A$16)^10-1)/$A$16)</f>
        <v/>
      </c>
      <c r="AE16">
        <f>'1 Les hypotheses'!$B$5*(1-'1 Les hypotheses'!$B$27)</f>
        <v/>
      </c>
      <c r="AF16">
        <f>(AE16*(1+'1 Les hypotheses'!$B$9)+'1 Les hypotheses'!$B$5*'1 Les hypotheses'!$B$7*$C$16)*(1-'1 Les hypotheses'!$B$29)</f>
        <v/>
      </c>
      <c r="AG16">
        <f>(AF16*(1+'1 Les hypotheses'!$B$9)+'1 Les hypotheses'!$B$5*'1 Les hypotheses'!$B$7*$C$16)*(1-'1 Les hypotheses'!$B$29)</f>
        <v/>
      </c>
      <c r="AH16">
        <f>(AG16*(1+'1 Les hypotheses'!$B$9)+'1 Les hypotheses'!$B$5*'1 Les hypotheses'!$B$7*$C$16)*(1-'1 Les hypotheses'!$B$29)</f>
        <v/>
      </c>
      <c r="AI16">
        <f>(AH16*(1+'1 Les hypotheses'!$B$9)+'1 Les hypotheses'!$B$5*'1 Les hypotheses'!$B$7*$C$16)*(1-'1 Les hypotheses'!$B$29)</f>
        <v/>
      </c>
      <c r="AJ16">
        <f>(AI16*(1+'1 Les hypotheses'!$B$9)+'1 Les hypotheses'!$B$5*'1 Les hypotheses'!$B$7*$C$16)*(1-'1 Les hypotheses'!$B$29)</f>
        <v/>
      </c>
      <c r="AK16">
        <f>(AJ16*(1+'1 Les hypotheses'!$B$9)+'1 Les hypotheses'!$B$5*'1 Les hypotheses'!$B$7*$C$16)*(1-'1 Les hypotheses'!$B$29)</f>
        <v/>
      </c>
      <c r="AL16">
        <f>(AK16*(1+'1 Les hypotheses'!$B$9)+'1 Les hypotheses'!$B$5*'1 Les hypotheses'!$B$7*$C$16)*(1-'1 Les hypotheses'!$B$29)</f>
        <v/>
      </c>
      <c r="AM16">
        <f>(AL16*(1+'1 Les hypotheses'!$B$9)+'1 Les hypotheses'!$B$5*'1 Les hypotheses'!$B$7*$C$16)*(1-'1 Les hypotheses'!$B$29)</f>
        <v/>
      </c>
      <c r="AN16">
        <f>(AM16*(1+'1 Les hypotheses'!$B$9)+'1 Les hypotheses'!$B$5*'1 Les hypotheses'!$B$7*$C$16)*(1-'1 Les hypotheses'!$B$29)</f>
        <v/>
      </c>
      <c r="AO16">
        <f>(AN16*(1+'1 Les hypotheses'!$B$9)+'1 Les hypotheses'!$B$5*'1 Les hypotheses'!$B$7*$C$16)*(1-'1 Les hypotheses'!$B$29)</f>
        <v/>
      </c>
      <c r="BA16">
        <f>IF(B16&lt;$B$4,1,0)</f>
        <v/>
      </c>
      <c r="BB16">
        <f>IF(D16&gt;$B$4,1,0)</f>
        <v/>
      </c>
      <c r="BC16">
        <f>IF(F16&gt;$B$4,1,0)</f>
        <v/>
      </c>
    </row>
    <row r="17">
      <c r="A17" s="7" t="n">
        <v>0.05</v>
      </c>
      <c r="B17" s="19">
        <f>IRR(T17:AD17)</f>
        <v/>
      </c>
      <c r="C17" s="7" t="n">
        <v>1</v>
      </c>
      <c r="D17" s="19">
        <f>(AO17-MAX(0,AO17-'1 Les hypotheses'!$B$5)*'1 Les hypotheses'!$B$30)^(1/'1 Les hypotheses'!$B$10)/'1 Les hypotheses'!$B$5^(1/'1 Les hypotheses'!$B$10)-1</f>
        <v/>
      </c>
      <c r="E17" s="7" t="n">
        <v>0.3</v>
      </c>
      <c r="F17" s="19">
        <f>(('1 Les hypotheses'!$B$5*(1+'1 Les hypotheses'!$B$9)^'1 Les hypotheses'!$B$10)/('1 Les hypotheses'!$B$5*(1-$E$17)))^(1/'1 Les hypotheses'!$B$10)-1</f>
        <v/>
      </c>
      <c r="T17">
        <f>-'1 Les hypotheses'!$B$24</f>
        <v/>
      </c>
      <c r="U17">
        <f>'1 Les hypotheses'!$B$35-('1 Les hypotheses'!$B$5-'1 Les hypotheses'!$B$24)*$A$17/(1-(1+$A$17)^-'1 Les hypotheses'!$B$23)-MAX(0,'1 Les hypotheses'!$B$35-(('1 Les hypotheses'!$B$5-'1 Les hypotheses'!$B$24)*(1+$A$17)^0-('1 Les hypotheses'!$B$5-'1 Les hypotheses'!$B$24)*$A$17/(1-(1+$A$17)^-'1 Les hypotheses'!$B$23)*((1+$A$17)^0-1)/$A$17)*$A$17)*('1 Les hypotheses'!$B$25+'1 Les hypotheses'!$B$26)</f>
        <v/>
      </c>
      <c r="V17">
        <f>'1 Les hypotheses'!$B$35-('1 Les hypotheses'!$B$5-'1 Les hypotheses'!$B$24)*$A$17/(1-(1+$A$17)^-'1 Les hypotheses'!$B$23)-MAX(0,'1 Les hypotheses'!$B$35-(('1 Les hypotheses'!$B$5-'1 Les hypotheses'!$B$24)*(1+$A$17)^1-('1 Les hypotheses'!$B$5-'1 Les hypotheses'!$B$24)*$A$17/(1-(1+$A$17)^-'1 Les hypotheses'!$B$23)*((1+$A$17)^1-1)/$A$17)*$A$17)*('1 Les hypotheses'!$B$25+'1 Les hypotheses'!$B$26)</f>
        <v/>
      </c>
      <c r="W17">
        <f>'1 Les hypotheses'!$B$35-('1 Les hypotheses'!$B$5-'1 Les hypotheses'!$B$24)*$A$17/(1-(1+$A$17)^-'1 Les hypotheses'!$B$23)-MAX(0,'1 Les hypotheses'!$B$35-(('1 Les hypotheses'!$B$5-'1 Les hypotheses'!$B$24)*(1+$A$17)^2-('1 Les hypotheses'!$B$5-'1 Les hypotheses'!$B$24)*$A$17/(1-(1+$A$17)^-'1 Les hypotheses'!$B$23)*((1+$A$17)^2-1)/$A$17)*$A$17)*('1 Les hypotheses'!$B$25+'1 Les hypotheses'!$B$26)</f>
        <v/>
      </c>
      <c r="X17">
        <f>'1 Les hypotheses'!$B$35-('1 Les hypotheses'!$B$5-'1 Les hypotheses'!$B$24)*$A$17/(1-(1+$A$17)^-'1 Les hypotheses'!$B$23)-MAX(0,'1 Les hypotheses'!$B$35-(('1 Les hypotheses'!$B$5-'1 Les hypotheses'!$B$24)*(1+$A$17)^3-('1 Les hypotheses'!$B$5-'1 Les hypotheses'!$B$24)*$A$17/(1-(1+$A$17)^-'1 Les hypotheses'!$B$23)*((1+$A$17)^3-1)/$A$17)*$A$17)*('1 Les hypotheses'!$B$25+'1 Les hypotheses'!$B$26)</f>
        <v/>
      </c>
      <c r="Y17">
        <f>'1 Les hypotheses'!$B$35-('1 Les hypotheses'!$B$5-'1 Les hypotheses'!$B$24)*$A$17/(1-(1+$A$17)^-'1 Les hypotheses'!$B$23)-MAX(0,'1 Les hypotheses'!$B$35-(('1 Les hypotheses'!$B$5-'1 Les hypotheses'!$B$24)*(1+$A$17)^4-('1 Les hypotheses'!$B$5-'1 Les hypotheses'!$B$24)*$A$17/(1-(1+$A$17)^-'1 Les hypotheses'!$B$23)*((1+$A$17)^4-1)/$A$17)*$A$17)*('1 Les hypotheses'!$B$25+'1 Les hypotheses'!$B$26)</f>
        <v/>
      </c>
      <c r="Z17">
        <f>'1 Les hypotheses'!$B$35-('1 Les hypotheses'!$B$5-'1 Les hypotheses'!$B$24)*$A$17/(1-(1+$A$17)^-'1 Les hypotheses'!$B$23)-MAX(0,'1 Les hypotheses'!$B$35-(('1 Les hypotheses'!$B$5-'1 Les hypotheses'!$B$24)*(1+$A$17)^5-('1 Les hypotheses'!$B$5-'1 Les hypotheses'!$B$24)*$A$17/(1-(1+$A$17)^-'1 Les hypotheses'!$B$23)*((1+$A$17)^5-1)/$A$17)*$A$17)*('1 Les hypotheses'!$B$25+'1 Les hypotheses'!$B$26)</f>
        <v/>
      </c>
      <c r="AA17">
        <f>'1 Les hypotheses'!$B$35-('1 Les hypotheses'!$B$5-'1 Les hypotheses'!$B$24)*$A$17/(1-(1+$A$17)^-'1 Les hypotheses'!$B$23)-MAX(0,'1 Les hypotheses'!$B$35-(('1 Les hypotheses'!$B$5-'1 Les hypotheses'!$B$24)*(1+$A$17)^6-('1 Les hypotheses'!$B$5-'1 Les hypotheses'!$B$24)*$A$17/(1-(1+$A$17)^-'1 Les hypotheses'!$B$23)*((1+$A$17)^6-1)/$A$17)*$A$17)*('1 Les hypotheses'!$B$25+'1 Les hypotheses'!$B$26)</f>
        <v/>
      </c>
      <c r="AB17">
        <f>'1 Les hypotheses'!$B$35-('1 Les hypotheses'!$B$5-'1 Les hypotheses'!$B$24)*$A$17/(1-(1+$A$17)^-'1 Les hypotheses'!$B$23)-MAX(0,'1 Les hypotheses'!$B$35-(('1 Les hypotheses'!$B$5-'1 Les hypotheses'!$B$24)*(1+$A$17)^7-('1 Les hypotheses'!$B$5-'1 Les hypotheses'!$B$24)*$A$17/(1-(1+$A$17)^-'1 Les hypotheses'!$B$23)*((1+$A$17)^7-1)/$A$17)*$A$17)*('1 Les hypotheses'!$B$25+'1 Les hypotheses'!$B$26)</f>
        <v/>
      </c>
      <c r="AC17">
        <f>'1 Les hypotheses'!$B$35-('1 Les hypotheses'!$B$5-'1 Les hypotheses'!$B$24)*$A$17/(1-(1+$A$17)^-'1 Les hypotheses'!$B$23)-MAX(0,'1 Les hypotheses'!$B$35-(('1 Les hypotheses'!$B$5-'1 Les hypotheses'!$B$24)*(1+$A$17)^8-('1 Les hypotheses'!$B$5-'1 Les hypotheses'!$B$24)*$A$17/(1-(1+$A$17)^-'1 Les hypotheses'!$B$23)*((1+$A$17)^8-1)/$A$17)*$A$17)*('1 Les hypotheses'!$B$25+'1 Les hypotheses'!$B$26)</f>
        <v/>
      </c>
      <c r="AD17">
        <f>'1 Les hypotheses'!$B$35-('1 Les hypotheses'!$B$5-'1 Les hypotheses'!$B$24)*$A$17/(1-(1+$A$17)^-'1 Les hypotheses'!$B$23)-MAX(0,'1 Les hypotheses'!$B$35-(('1 Les hypotheses'!$B$5-'1 Les hypotheses'!$B$24)*(1+$A$17)^9-('1 Les hypotheses'!$B$5-'1 Les hypotheses'!$B$24)*$A$17/(1-(1+$A$17)^-'1 Les hypotheses'!$B$23)*((1+$A$17)^9-1)/$A$17)*$A$17)*('1 Les hypotheses'!$B$25+'1 Les hypotheses'!$B$26)+'1 Les hypotheses'!$B$34*(1+'1 Les hypotheses'!$B$9)^'1 Les hypotheses'!$B$10-(('1 Les hypotheses'!$B$5-'1 Les hypotheses'!$B$24)*(1+$A$17)^10-('1 Les hypotheses'!$B$5-'1 Les hypotheses'!$B$24)*$A$17/(1-(1+$A$17)^-'1 Les hypotheses'!$B$23)*((1+$A$17)^10-1)/$A$17)</f>
        <v/>
      </c>
      <c r="AE17">
        <f>'1 Les hypotheses'!$B$5*(1-'1 Les hypotheses'!$B$27)</f>
        <v/>
      </c>
      <c r="AF17">
        <f>(AE17*(1+'1 Les hypotheses'!$B$9)+'1 Les hypotheses'!$B$5*'1 Les hypotheses'!$B$7*$C$17)*(1-'1 Les hypotheses'!$B$29)</f>
        <v/>
      </c>
      <c r="AG17">
        <f>(AF17*(1+'1 Les hypotheses'!$B$9)+'1 Les hypotheses'!$B$5*'1 Les hypotheses'!$B$7*$C$17)*(1-'1 Les hypotheses'!$B$29)</f>
        <v/>
      </c>
      <c r="AH17">
        <f>(AG17*(1+'1 Les hypotheses'!$B$9)+'1 Les hypotheses'!$B$5*'1 Les hypotheses'!$B$7*$C$17)*(1-'1 Les hypotheses'!$B$29)</f>
        <v/>
      </c>
      <c r="AI17">
        <f>(AH17*(1+'1 Les hypotheses'!$B$9)+'1 Les hypotheses'!$B$5*'1 Les hypotheses'!$B$7*$C$17)*(1-'1 Les hypotheses'!$B$29)</f>
        <v/>
      </c>
      <c r="AJ17">
        <f>(AI17*(1+'1 Les hypotheses'!$B$9)+'1 Les hypotheses'!$B$5*'1 Les hypotheses'!$B$7*$C$17)*(1-'1 Les hypotheses'!$B$29)</f>
        <v/>
      </c>
      <c r="AK17">
        <f>(AJ17*(1+'1 Les hypotheses'!$B$9)+'1 Les hypotheses'!$B$5*'1 Les hypotheses'!$B$7*$C$17)*(1-'1 Les hypotheses'!$B$29)</f>
        <v/>
      </c>
      <c r="AL17">
        <f>(AK17*(1+'1 Les hypotheses'!$B$9)+'1 Les hypotheses'!$B$5*'1 Les hypotheses'!$B$7*$C$17)*(1-'1 Les hypotheses'!$B$29)</f>
        <v/>
      </c>
      <c r="AM17">
        <f>(AL17*(1+'1 Les hypotheses'!$B$9)+'1 Les hypotheses'!$B$5*'1 Les hypotheses'!$B$7*$C$17)*(1-'1 Les hypotheses'!$B$29)</f>
        <v/>
      </c>
      <c r="AN17">
        <f>(AM17*(1+'1 Les hypotheses'!$B$9)+'1 Les hypotheses'!$B$5*'1 Les hypotheses'!$B$7*$C$17)*(1-'1 Les hypotheses'!$B$29)</f>
        <v/>
      </c>
      <c r="AO17">
        <f>(AN17*(1+'1 Les hypotheses'!$B$9)+'1 Les hypotheses'!$B$5*'1 Les hypotheses'!$B$7*$C$17)*(1-'1 Les hypotheses'!$B$29)</f>
        <v/>
      </c>
      <c r="BA17">
        <f>IF(B17&lt;$B$4,1,0)</f>
        <v/>
      </c>
      <c r="BB17">
        <f>IF(D17&gt;$B$4,1,0)</f>
        <v/>
      </c>
      <c r="BC17">
        <f>IF(F17&gt;$B$4,1,0)</f>
        <v/>
      </c>
    </row>
    <row r="18">
      <c r="A18" s="7" t="n">
        <v>0.055</v>
      </c>
      <c r="B18" s="19">
        <f>IRR(T18:AD18)</f>
        <v/>
      </c>
      <c r="C18" s="7" t="n">
        <v>1.05</v>
      </c>
      <c r="D18" s="19">
        <f>(AO18-MAX(0,AO18-'1 Les hypotheses'!$B$5)*'1 Les hypotheses'!$B$30)^(1/'1 Les hypotheses'!$B$10)/'1 Les hypotheses'!$B$5^(1/'1 Les hypotheses'!$B$10)-1</f>
        <v/>
      </c>
      <c r="E18" s="7" t="n">
        <v>0.35</v>
      </c>
      <c r="F18" s="19">
        <f>(('1 Les hypotheses'!$B$5*(1+'1 Les hypotheses'!$B$9)^'1 Les hypotheses'!$B$10)/('1 Les hypotheses'!$B$5*(1-$E$18)))^(1/'1 Les hypotheses'!$B$10)-1</f>
        <v/>
      </c>
      <c r="T18">
        <f>-'1 Les hypotheses'!$B$24</f>
        <v/>
      </c>
      <c r="U18">
        <f>'1 Les hypotheses'!$B$35-('1 Les hypotheses'!$B$5-'1 Les hypotheses'!$B$24)*$A$18/(1-(1+$A$18)^-'1 Les hypotheses'!$B$23)-MAX(0,'1 Les hypotheses'!$B$35-(('1 Les hypotheses'!$B$5-'1 Les hypotheses'!$B$24)*(1+$A$18)^0-('1 Les hypotheses'!$B$5-'1 Les hypotheses'!$B$24)*$A$18/(1-(1+$A$18)^-'1 Les hypotheses'!$B$23)*((1+$A$18)^0-1)/$A$18)*$A$18)*('1 Les hypotheses'!$B$25+'1 Les hypotheses'!$B$26)</f>
        <v/>
      </c>
      <c r="V18">
        <f>'1 Les hypotheses'!$B$35-('1 Les hypotheses'!$B$5-'1 Les hypotheses'!$B$24)*$A$18/(1-(1+$A$18)^-'1 Les hypotheses'!$B$23)-MAX(0,'1 Les hypotheses'!$B$35-(('1 Les hypotheses'!$B$5-'1 Les hypotheses'!$B$24)*(1+$A$18)^1-('1 Les hypotheses'!$B$5-'1 Les hypotheses'!$B$24)*$A$18/(1-(1+$A$18)^-'1 Les hypotheses'!$B$23)*((1+$A$18)^1-1)/$A$18)*$A$18)*('1 Les hypotheses'!$B$25+'1 Les hypotheses'!$B$26)</f>
        <v/>
      </c>
      <c r="W18">
        <f>'1 Les hypotheses'!$B$35-('1 Les hypotheses'!$B$5-'1 Les hypotheses'!$B$24)*$A$18/(1-(1+$A$18)^-'1 Les hypotheses'!$B$23)-MAX(0,'1 Les hypotheses'!$B$35-(('1 Les hypotheses'!$B$5-'1 Les hypotheses'!$B$24)*(1+$A$18)^2-('1 Les hypotheses'!$B$5-'1 Les hypotheses'!$B$24)*$A$18/(1-(1+$A$18)^-'1 Les hypotheses'!$B$23)*((1+$A$18)^2-1)/$A$18)*$A$18)*('1 Les hypotheses'!$B$25+'1 Les hypotheses'!$B$26)</f>
        <v/>
      </c>
      <c r="X18">
        <f>'1 Les hypotheses'!$B$35-('1 Les hypotheses'!$B$5-'1 Les hypotheses'!$B$24)*$A$18/(1-(1+$A$18)^-'1 Les hypotheses'!$B$23)-MAX(0,'1 Les hypotheses'!$B$35-(('1 Les hypotheses'!$B$5-'1 Les hypotheses'!$B$24)*(1+$A$18)^3-('1 Les hypotheses'!$B$5-'1 Les hypotheses'!$B$24)*$A$18/(1-(1+$A$18)^-'1 Les hypotheses'!$B$23)*((1+$A$18)^3-1)/$A$18)*$A$18)*('1 Les hypotheses'!$B$25+'1 Les hypotheses'!$B$26)</f>
        <v/>
      </c>
      <c r="Y18">
        <f>'1 Les hypotheses'!$B$35-('1 Les hypotheses'!$B$5-'1 Les hypotheses'!$B$24)*$A$18/(1-(1+$A$18)^-'1 Les hypotheses'!$B$23)-MAX(0,'1 Les hypotheses'!$B$35-(('1 Les hypotheses'!$B$5-'1 Les hypotheses'!$B$24)*(1+$A$18)^4-('1 Les hypotheses'!$B$5-'1 Les hypotheses'!$B$24)*$A$18/(1-(1+$A$18)^-'1 Les hypotheses'!$B$23)*((1+$A$18)^4-1)/$A$18)*$A$18)*('1 Les hypotheses'!$B$25+'1 Les hypotheses'!$B$26)</f>
        <v/>
      </c>
      <c r="Z18">
        <f>'1 Les hypotheses'!$B$35-('1 Les hypotheses'!$B$5-'1 Les hypotheses'!$B$24)*$A$18/(1-(1+$A$18)^-'1 Les hypotheses'!$B$23)-MAX(0,'1 Les hypotheses'!$B$35-(('1 Les hypotheses'!$B$5-'1 Les hypotheses'!$B$24)*(1+$A$18)^5-('1 Les hypotheses'!$B$5-'1 Les hypotheses'!$B$24)*$A$18/(1-(1+$A$18)^-'1 Les hypotheses'!$B$23)*((1+$A$18)^5-1)/$A$18)*$A$18)*('1 Les hypotheses'!$B$25+'1 Les hypotheses'!$B$26)</f>
        <v/>
      </c>
      <c r="AA18">
        <f>'1 Les hypotheses'!$B$35-('1 Les hypotheses'!$B$5-'1 Les hypotheses'!$B$24)*$A$18/(1-(1+$A$18)^-'1 Les hypotheses'!$B$23)-MAX(0,'1 Les hypotheses'!$B$35-(('1 Les hypotheses'!$B$5-'1 Les hypotheses'!$B$24)*(1+$A$18)^6-('1 Les hypotheses'!$B$5-'1 Les hypotheses'!$B$24)*$A$18/(1-(1+$A$18)^-'1 Les hypotheses'!$B$23)*((1+$A$18)^6-1)/$A$18)*$A$18)*('1 Les hypotheses'!$B$25+'1 Les hypotheses'!$B$26)</f>
        <v/>
      </c>
      <c r="AB18">
        <f>'1 Les hypotheses'!$B$35-('1 Les hypotheses'!$B$5-'1 Les hypotheses'!$B$24)*$A$18/(1-(1+$A$18)^-'1 Les hypotheses'!$B$23)-MAX(0,'1 Les hypotheses'!$B$35-(('1 Les hypotheses'!$B$5-'1 Les hypotheses'!$B$24)*(1+$A$18)^7-('1 Les hypotheses'!$B$5-'1 Les hypotheses'!$B$24)*$A$18/(1-(1+$A$18)^-'1 Les hypotheses'!$B$23)*((1+$A$18)^7-1)/$A$18)*$A$18)*('1 Les hypotheses'!$B$25+'1 Les hypotheses'!$B$26)</f>
        <v/>
      </c>
      <c r="AC18">
        <f>'1 Les hypotheses'!$B$35-('1 Les hypotheses'!$B$5-'1 Les hypotheses'!$B$24)*$A$18/(1-(1+$A$18)^-'1 Les hypotheses'!$B$23)-MAX(0,'1 Les hypotheses'!$B$35-(('1 Les hypotheses'!$B$5-'1 Les hypotheses'!$B$24)*(1+$A$18)^8-('1 Les hypotheses'!$B$5-'1 Les hypotheses'!$B$24)*$A$18/(1-(1+$A$18)^-'1 Les hypotheses'!$B$23)*((1+$A$18)^8-1)/$A$18)*$A$18)*('1 Les hypotheses'!$B$25+'1 Les hypotheses'!$B$26)</f>
        <v/>
      </c>
      <c r="AD18">
        <f>'1 Les hypotheses'!$B$35-('1 Les hypotheses'!$B$5-'1 Les hypotheses'!$B$24)*$A$18/(1-(1+$A$18)^-'1 Les hypotheses'!$B$23)-MAX(0,'1 Les hypotheses'!$B$35-(('1 Les hypotheses'!$B$5-'1 Les hypotheses'!$B$24)*(1+$A$18)^9-('1 Les hypotheses'!$B$5-'1 Les hypotheses'!$B$24)*$A$18/(1-(1+$A$18)^-'1 Les hypotheses'!$B$23)*((1+$A$18)^9-1)/$A$18)*$A$18)*('1 Les hypotheses'!$B$25+'1 Les hypotheses'!$B$26)+'1 Les hypotheses'!$B$34*(1+'1 Les hypotheses'!$B$9)^'1 Les hypotheses'!$B$10-(('1 Les hypotheses'!$B$5-'1 Les hypotheses'!$B$24)*(1+$A$18)^10-('1 Les hypotheses'!$B$5-'1 Les hypotheses'!$B$24)*$A$18/(1-(1+$A$18)^-'1 Les hypotheses'!$B$23)*((1+$A$18)^10-1)/$A$18)</f>
        <v/>
      </c>
      <c r="AE18">
        <f>'1 Les hypotheses'!$B$5*(1-'1 Les hypotheses'!$B$27)</f>
        <v/>
      </c>
      <c r="AF18">
        <f>(AE18*(1+'1 Les hypotheses'!$B$9)+'1 Les hypotheses'!$B$5*'1 Les hypotheses'!$B$7*$C$18)*(1-'1 Les hypotheses'!$B$29)</f>
        <v/>
      </c>
      <c r="AG18">
        <f>(AF18*(1+'1 Les hypotheses'!$B$9)+'1 Les hypotheses'!$B$5*'1 Les hypotheses'!$B$7*$C$18)*(1-'1 Les hypotheses'!$B$29)</f>
        <v/>
      </c>
      <c r="AH18">
        <f>(AG18*(1+'1 Les hypotheses'!$B$9)+'1 Les hypotheses'!$B$5*'1 Les hypotheses'!$B$7*$C$18)*(1-'1 Les hypotheses'!$B$29)</f>
        <v/>
      </c>
      <c r="AI18">
        <f>(AH18*(1+'1 Les hypotheses'!$B$9)+'1 Les hypotheses'!$B$5*'1 Les hypotheses'!$B$7*$C$18)*(1-'1 Les hypotheses'!$B$29)</f>
        <v/>
      </c>
      <c r="AJ18">
        <f>(AI18*(1+'1 Les hypotheses'!$B$9)+'1 Les hypotheses'!$B$5*'1 Les hypotheses'!$B$7*$C$18)*(1-'1 Les hypotheses'!$B$29)</f>
        <v/>
      </c>
      <c r="AK18">
        <f>(AJ18*(1+'1 Les hypotheses'!$B$9)+'1 Les hypotheses'!$B$5*'1 Les hypotheses'!$B$7*$C$18)*(1-'1 Les hypotheses'!$B$29)</f>
        <v/>
      </c>
      <c r="AL18">
        <f>(AK18*(1+'1 Les hypotheses'!$B$9)+'1 Les hypotheses'!$B$5*'1 Les hypotheses'!$B$7*$C$18)*(1-'1 Les hypotheses'!$B$29)</f>
        <v/>
      </c>
      <c r="AM18">
        <f>(AL18*(1+'1 Les hypotheses'!$B$9)+'1 Les hypotheses'!$B$5*'1 Les hypotheses'!$B$7*$C$18)*(1-'1 Les hypotheses'!$B$29)</f>
        <v/>
      </c>
      <c r="AN18">
        <f>(AM18*(1+'1 Les hypotheses'!$B$9)+'1 Les hypotheses'!$B$5*'1 Les hypotheses'!$B$7*$C$18)*(1-'1 Les hypotheses'!$B$29)</f>
        <v/>
      </c>
      <c r="AO18">
        <f>(AN18*(1+'1 Les hypotheses'!$B$9)+'1 Les hypotheses'!$B$5*'1 Les hypotheses'!$B$7*$C$18)*(1-'1 Les hypotheses'!$B$29)</f>
        <v/>
      </c>
      <c r="BA18">
        <f>IF(B18&lt;$B$4,1,0)</f>
        <v/>
      </c>
      <c r="BB18">
        <f>IF(D18&gt;$B$4,1,0)</f>
        <v/>
      </c>
      <c r="BC18">
        <f>IF(F18&gt;$B$4,1,0)</f>
        <v/>
      </c>
    </row>
    <row r="19">
      <c r="A19" s="7" t="n">
        <v>0.06</v>
      </c>
      <c r="B19" s="19">
        <f>IRR(T19:AD19)</f>
        <v/>
      </c>
      <c r="C19" s="7" t="n">
        <v>1.1</v>
      </c>
      <c r="D19" s="19">
        <f>(AO19-MAX(0,AO19-'1 Les hypotheses'!$B$5)*'1 Les hypotheses'!$B$30)^(1/'1 Les hypotheses'!$B$10)/'1 Les hypotheses'!$B$5^(1/'1 Les hypotheses'!$B$10)-1</f>
        <v/>
      </c>
      <c r="E19" s="7" t="n">
        <v>0.4</v>
      </c>
      <c r="F19" s="19">
        <f>(('1 Les hypotheses'!$B$5*(1+'1 Les hypotheses'!$B$9)^'1 Les hypotheses'!$B$10)/('1 Les hypotheses'!$B$5*(1-$E$19)))^(1/'1 Les hypotheses'!$B$10)-1</f>
        <v/>
      </c>
      <c r="T19">
        <f>-'1 Les hypotheses'!$B$24</f>
        <v/>
      </c>
      <c r="U19">
        <f>'1 Les hypotheses'!$B$35-('1 Les hypotheses'!$B$5-'1 Les hypotheses'!$B$24)*$A$19/(1-(1+$A$19)^-'1 Les hypotheses'!$B$23)-MAX(0,'1 Les hypotheses'!$B$35-(('1 Les hypotheses'!$B$5-'1 Les hypotheses'!$B$24)*(1+$A$19)^0-('1 Les hypotheses'!$B$5-'1 Les hypotheses'!$B$24)*$A$19/(1-(1+$A$19)^-'1 Les hypotheses'!$B$23)*((1+$A$19)^0-1)/$A$19)*$A$19)*('1 Les hypotheses'!$B$25+'1 Les hypotheses'!$B$26)</f>
        <v/>
      </c>
      <c r="V19">
        <f>'1 Les hypotheses'!$B$35-('1 Les hypotheses'!$B$5-'1 Les hypotheses'!$B$24)*$A$19/(1-(1+$A$19)^-'1 Les hypotheses'!$B$23)-MAX(0,'1 Les hypotheses'!$B$35-(('1 Les hypotheses'!$B$5-'1 Les hypotheses'!$B$24)*(1+$A$19)^1-('1 Les hypotheses'!$B$5-'1 Les hypotheses'!$B$24)*$A$19/(1-(1+$A$19)^-'1 Les hypotheses'!$B$23)*((1+$A$19)^1-1)/$A$19)*$A$19)*('1 Les hypotheses'!$B$25+'1 Les hypotheses'!$B$26)</f>
        <v/>
      </c>
      <c r="W19">
        <f>'1 Les hypotheses'!$B$35-('1 Les hypotheses'!$B$5-'1 Les hypotheses'!$B$24)*$A$19/(1-(1+$A$19)^-'1 Les hypotheses'!$B$23)-MAX(0,'1 Les hypotheses'!$B$35-(('1 Les hypotheses'!$B$5-'1 Les hypotheses'!$B$24)*(1+$A$19)^2-('1 Les hypotheses'!$B$5-'1 Les hypotheses'!$B$24)*$A$19/(1-(1+$A$19)^-'1 Les hypotheses'!$B$23)*((1+$A$19)^2-1)/$A$19)*$A$19)*('1 Les hypotheses'!$B$25+'1 Les hypotheses'!$B$26)</f>
        <v/>
      </c>
      <c r="X19">
        <f>'1 Les hypotheses'!$B$35-('1 Les hypotheses'!$B$5-'1 Les hypotheses'!$B$24)*$A$19/(1-(1+$A$19)^-'1 Les hypotheses'!$B$23)-MAX(0,'1 Les hypotheses'!$B$35-(('1 Les hypotheses'!$B$5-'1 Les hypotheses'!$B$24)*(1+$A$19)^3-('1 Les hypotheses'!$B$5-'1 Les hypotheses'!$B$24)*$A$19/(1-(1+$A$19)^-'1 Les hypotheses'!$B$23)*((1+$A$19)^3-1)/$A$19)*$A$19)*('1 Les hypotheses'!$B$25+'1 Les hypotheses'!$B$26)</f>
        <v/>
      </c>
      <c r="Y19">
        <f>'1 Les hypotheses'!$B$35-('1 Les hypotheses'!$B$5-'1 Les hypotheses'!$B$24)*$A$19/(1-(1+$A$19)^-'1 Les hypotheses'!$B$23)-MAX(0,'1 Les hypotheses'!$B$35-(('1 Les hypotheses'!$B$5-'1 Les hypotheses'!$B$24)*(1+$A$19)^4-('1 Les hypotheses'!$B$5-'1 Les hypotheses'!$B$24)*$A$19/(1-(1+$A$19)^-'1 Les hypotheses'!$B$23)*((1+$A$19)^4-1)/$A$19)*$A$19)*('1 Les hypotheses'!$B$25+'1 Les hypotheses'!$B$26)</f>
        <v/>
      </c>
      <c r="Z19">
        <f>'1 Les hypotheses'!$B$35-('1 Les hypotheses'!$B$5-'1 Les hypotheses'!$B$24)*$A$19/(1-(1+$A$19)^-'1 Les hypotheses'!$B$23)-MAX(0,'1 Les hypotheses'!$B$35-(('1 Les hypotheses'!$B$5-'1 Les hypotheses'!$B$24)*(1+$A$19)^5-('1 Les hypotheses'!$B$5-'1 Les hypotheses'!$B$24)*$A$19/(1-(1+$A$19)^-'1 Les hypotheses'!$B$23)*((1+$A$19)^5-1)/$A$19)*$A$19)*('1 Les hypotheses'!$B$25+'1 Les hypotheses'!$B$26)</f>
        <v/>
      </c>
      <c r="AA19">
        <f>'1 Les hypotheses'!$B$35-('1 Les hypotheses'!$B$5-'1 Les hypotheses'!$B$24)*$A$19/(1-(1+$A$19)^-'1 Les hypotheses'!$B$23)-MAX(0,'1 Les hypotheses'!$B$35-(('1 Les hypotheses'!$B$5-'1 Les hypotheses'!$B$24)*(1+$A$19)^6-('1 Les hypotheses'!$B$5-'1 Les hypotheses'!$B$24)*$A$19/(1-(1+$A$19)^-'1 Les hypotheses'!$B$23)*((1+$A$19)^6-1)/$A$19)*$A$19)*('1 Les hypotheses'!$B$25+'1 Les hypotheses'!$B$26)</f>
        <v/>
      </c>
      <c r="AB19">
        <f>'1 Les hypotheses'!$B$35-('1 Les hypotheses'!$B$5-'1 Les hypotheses'!$B$24)*$A$19/(1-(1+$A$19)^-'1 Les hypotheses'!$B$23)-MAX(0,'1 Les hypotheses'!$B$35-(('1 Les hypotheses'!$B$5-'1 Les hypotheses'!$B$24)*(1+$A$19)^7-('1 Les hypotheses'!$B$5-'1 Les hypotheses'!$B$24)*$A$19/(1-(1+$A$19)^-'1 Les hypotheses'!$B$23)*((1+$A$19)^7-1)/$A$19)*$A$19)*('1 Les hypotheses'!$B$25+'1 Les hypotheses'!$B$26)</f>
        <v/>
      </c>
      <c r="AC19">
        <f>'1 Les hypotheses'!$B$35-('1 Les hypotheses'!$B$5-'1 Les hypotheses'!$B$24)*$A$19/(1-(1+$A$19)^-'1 Les hypotheses'!$B$23)-MAX(0,'1 Les hypotheses'!$B$35-(('1 Les hypotheses'!$B$5-'1 Les hypotheses'!$B$24)*(1+$A$19)^8-('1 Les hypotheses'!$B$5-'1 Les hypotheses'!$B$24)*$A$19/(1-(1+$A$19)^-'1 Les hypotheses'!$B$23)*((1+$A$19)^8-1)/$A$19)*$A$19)*('1 Les hypotheses'!$B$25+'1 Les hypotheses'!$B$26)</f>
        <v/>
      </c>
      <c r="AD19">
        <f>'1 Les hypotheses'!$B$35-('1 Les hypotheses'!$B$5-'1 Les hypotheses'!$B$24)*$A$19/(1-(1+$A$19)^-'1 Les hypotheses'!$B$23)-MAX(0,'1 Les hypotheses'!$B$35-(('1 Les hypotheses'!$B$5-'1 Les hypotheses'!$B$24)*(1+$A$19)^9-('1 Les hypotheses'!$B$5-'1 Les hypotheses'!$B$24)*$A$19/(1-(1+$A$19)^-'1 Les hypotheses'!$B$23)*((1+$A$19)^9-1)/$A$19)*$A$19)*('1 Les hypotheses'!$B$25+'1 Les hypotheses'!$B$26)+'1 Les hypotheses'!$B$34*(1+'1 Les hypotheses'!$B$9)^'1 Les hypotheses'!$B$10-(('1 Les hypotheses'!$B$5-'1 Les hypotheses'!$B$24)*(1+$A$19)^10-('1 Les hypotheses'!$B$5-'1 Les hypotheses'!$B$24)*$A$19/(1-(1+$A$19)^-'1 Les hypotheses'!$B$23)*((1+$A$19)^10-1)/$A$19)</f>
        <v/>
      </c>
      <c r="AE19">
        <f>'1 Les hypotheses'!$B$5*(1-'1 Les hypotheses'!$B$27)</f>
        <v/>
      </c>
      <c r="AF19">
        <f>(AE19*(1+'1 Les hypotheses'!$B$9)+'1 Les hypotheses'!$B$5*'1 Les hypotheses'!$B$7*$C$19)*(1-'1 Les hypotheses'!$B$29)</f>
        <v/>
      </c>
      <c r="AG19">
        <f>(AF19*(1+'1 Les hypotheses'!$B$9)+'1 Les hypotheses'!$B$5*'1 Les hypotheses'!$B$7*$C$19)*(1-'1 Les hypotheses'!$B$29)</f>
        <v/>
      </c>
      <c r="AH19">
        <f>(AG19*(1+'1 Les hypotheses'!$B$9)+'1 Les hypotheses'!$B$5*'1 Les hypotheses'!$B$7*$C$19)*(1-'1 Les hypotheses'!$B$29)</f>
        <v/>
      </c>
      <c r="AI19">
        <f>(AH19*(1+'1 Les hypotheses'!$B$9)+'1 Les hypotheses'!$B$5*'1 Les hypotheses'!$B$7*$C$19)*(1-'1 Les hypotheses'!$B$29)</f>
        <v/>
      </c>
      <c r="AJ19">
        <f>(AI19*(1+'1 Les hypotheses'!$B$9)+'1 Les hypotheses'!$B$5*'1 Les hypotheses'!$B$7*$C$19)*(1-'1 Les hypotheses'!$B$29)</f>
        <v/>
      </c>
      <c r="AK19">
        <f>(AJ19*(1+'1 Les hypotheses'!$B$9)+'1 Les hypotheses'!$B$5*'1 Les hypotheses'!$B$7*$C$19)*(1-'1 Les hypotheses'!$B$29)</f>
        <v/>
      </c>
      <c r="AL19">
        <f>(AK19*(1+'1 Les hypotheses'!$B$9)+'1 Les hypotheses'!$B$5*'1 Les hypotheses'!$B$7*$C$19)*(1-'1 Les hypotheses'!$B$29)</f>
        <v/>
      </c>
      <c r="AM19">
        <f>(AL19*(1+'1 Les hypotheses'!$B$9)+'1 Les hypotheses'!$B$5*'1 Les hypotheses'!$B$7*$C$19)*(1-'1 Les hypotheses'!$B$29)</f>
        <v/>
      </c>
      <c r="AN19">
        <f>(AM19*(1+'1 Les hypotheses'!$B$9)+'1 Les hypotheses'!$B$5*'1 Les hypotheses'!$B$7*$C$19)*(1-'1 Les hypotheses'!$B$29)</f>
        <v/>
      </c>
      <c r="AO19">
        <f>(AN19*(1+'1 Les hypotheses'!$B$9)+'1 Les hypotheses'!$B$5*'1 Les hypotheses'!$B$7*$C$19)*(1-'1 Les hypotheses'!$B$29)</f>
        <v/>
      </c>
      <c r="BA19">
        <f>IF(B19&lt;$B$4,1,0)</f>
        <v/>
      </c>
      <c r="BB19">
        <f>IF(D19&gt;$B$4,1,0)</f>
        <v/>
      </c>
      <c r="BC19">
        <f>IF(F19&gt;$B$4,1,0)</f>
        <v/>
      </c>
    </row>
    <row r="20">
      <c r="A20" s="7" t="n">
        <v>0.07000000000000001</v>
      </c>
      <c r="B20" s="19">
        <f>IRR(T20:AD20)</f>
        <v/>
      </c>
      <c r="C20" s="7" t="n">
        <v>1.15</v>
      </c>
      <c r="D20" s="19">
        <f>(AO20-MAX(0,AO20-'1 Les hypotheses'!$B$5)*'1 Les hypotheses'!$B$30)^(1/'1 Les hypotheses'!$B$10)/'1 Les hypotheses'!$B$5^(1/'1 Les hypotheses'!$B$10)-1</f>
        <v/>
      </c>
      <c r="E20" s="7" t="n">
        <v>0.45</v>
      </c>
      <c r="F20" s="19">
        <f>(('1 Les hypotheses'!$B$5*(1+'1 Les hypotheses'!$B$9)^'1 Les hypotheses'!$B$10)/('1 Les hypotheses'!$B$5*(1-$E$20)))^(1/'1 Les hypotheses'!$B$10)-1</f>
        <v/>
      </c>
      <c r="T20">
        <f>-'1 Les hypotheses'!$B$24</f>
        <v/>
      </c>
      <c r="U20">
        <f>'1 Les hypotheses'!$B$35-('1 Les hypotheses'!$B$5-'1 Les hypotheses'!$B$24)*$A$20/(1-(1+$A$20)^-'1 Les hypotheses'!$B$23)-MAX(0,'1 Les hypotheses'!$B$35-(('1 Les hypotheses'!$B$5-'1 Les hypotheses'!$B$24)*(1+$A$20)^0-('1 Les hypotheses'!$B$5-'1 Les hypotheses'!$B$24)*$A$20/(1-(1+$A$20)^-'1 Les hypotheses'!$B$23)*((1+$A$20)^0-1)/$A$20)*$A$20)*('1 Les hypotheses'!$B$25+'1 Les hypotheses'!$B$26)</f>
        <v/>
      </c>
      <c r="V20">
        <f>'1 Les hypotheses'!$B$35-('1 Les hypotheses'!$B$5-'1 Les hypotheses'!$B$24)*$A$20/(1-(1+$A$20)^-'1 Les hypotheses'!$B$23)-MAX(0,'1 Les hypotheses'!$B$35-(('1 Les hypotheses'!$B$5-'1 Les hypotheses'!$B$24)*(1+$A$20)^1-('1 Les hypotheses'!$B$5-'1 Les hypotheses'!$B$24)*$A$20/(1-(1+$A$20)^-'1 Les hypotheses'!$B$23)*((1+$A$20)^1-1)/$A$20)*$A$20)*('1 Les hypotheses'!$B$25+'1 Les hypotheses'!$B$26)</f>
        <v/>
      </c>
      <c r="W20">
        <f>'1 Les hypotheses'!$B$35-('1 Les hypotheses'!$B$5-'1 Les hypotheses'!$B$24)*$A$20/(1-(1+$A$20)^-'1 Les hypotheses'!$B$23)-MAX(0,'1 Les hypotheses'!$B$35-(('1 Les hypotheses'!$B$5-'1 Les hypotheses'!$B$24)*(1+$A$20)^2-('1 Les hypotheses'!$B$5-'1 Les hypotheses'!$B$24)*$A$20/(1-(1+$A$20)^-'1 Les hypotheses'!$B$23)*((1+$A$20)^2-1)/$A$20)*$A$20)*('1 Les hypotheses'!$B$25+'1 Les hypotheses'!$B$26)</f>
        <v/>
      </c>
      <c r="X20">
        <f>'1 Les hypotheses'!$B$35-('1 Les hypotheses'!$B$5-'1 Les hypotheses'!$B$24)*$A$20/(1-(1+$A$20)^-'1 Les hypotheses'!$B$23)-MAX(0,'1 Les hypotheses'!$B$35-(('1 Les hypotheses'!$B$5-'1 Les hypotheses'!$B$24)*(1+$A$20)^3-('1 Les hypotheses'!$B$5-'1 Les hypotheses'!$B$24)*$A$20/(1-(1+$A$20)^-'1 Les hypotheses'!$B$23)*((1+$A$20)^3-1)/$A$20)*$A$20)*('1 Les hypotheses'!$B$25+'1 Les hypotheses'!$B$26)</f>
        <v/>
      </c>
      <c r="Y20">
        <f>'1 Les hypotheses'!$B$35-('1 Les hypotheses'!$B$5-'1 Les hypotheses'!$B$24)*$A$20/(1-(1+$A$20)^-'1 Les hypotheses'!$B$23)-MAX(0,'1 Les hypotheses'!$B$35-(('1 Les hypotheses'!$B$5-'1 Les hypotheses'!$B$24)*(1+$A$20)^4-('1 Les hypotheses'!$B$5-'1 Les hypotheses'!$B$24)*$A$20/(1-(1+$A$20)^-'1 Les hypotheses'!$B$23)*((1+$A$20)^4-1)/$A$20)*$A$20)*('1 Les hypotheses'!$B$25+'1 Les hypotheses'!$B$26)</f>
        <v/>
      </c>
      <c r="Z20">
        <f>'1 Les hypotheses'!$B$35-('1 Les hypotheses'!$B$5-'1 Les hypotheses'!$B$24)*$A$20/(1-(1+$A$20)^-'1 Les hypotheses'!$B$23)-MAX(0,'1 Les hypotheses'!$B$35-(('1 Les hypotheses'!$B$5-'1 Les hypotheses'!$B$24)*(1+$A$20)^5-('1 Les hypotheses'!$B$5-'1 Les hypotheses'!$B$24)*$A$20/(1-(1+$A$20)^-'1 Les hypotheses'!$B$23)*((1+$A$20)^5-1)/$A$20)*$A$20)*('1 Les hypotheses'!$B$25+'1 Les hypotheses'!$B$26)</f>
        <v/>
      </c>
      <c r="AA20">
        <f>'1 Les hypotheses'!$B$35-('1 Les hypotheses'!$B$5-'1 Les hypotheses'!$B$24)*$A$20/(1-(1+$A$20)^-'1 Les hypotheses'!$B$23)-MAX(0,'1 Les hypotheses'!$B$35-(('1 Les hypotheses'!$B$5-'1 Les hypotheses'!$B$24)*(1+$A$20)^6-('1 Les hypotheses'!$B$5-'1 Les hypotheses'!$B$24)*$A$20/(1-(1+$A$20)^-'1 Les hypotheses'!$B$23)*((1+$A$20)^6-1)/$A$20)*$A$20)*('1 Les hypotheses'!$B$25+'1 Les hypotheses'!$B$26)</f>
        <v/>
      </c>
      <c r="AB20">
        <f>'1 Les hypotheses'!$B$35-('1 Les hypotheses'!$B$5-'1 Les hypotheses'!$B$24)*$A$20/(1-(1+$A$20)^-'1 Les hypotheses'!$B$23)-MAX(0,'1 Les hypotheses'!$B$35-(('1 Les hypotheses'!$B$5-'1 Les hypotheses'!$B$24)*(1+$A$20)^7-('1 Les hypotheses'!$B$5-'1 Les hypotheses'!$B$24)*$A$20/(1-(1+$A$20)^-'1 Les hypotheses'!$B$23)*((1+$A$20)^7-1)/$A$20)*$A$20)*('1 Les hypotheses'!$B$25+'1 Les hypotheses'!$B$26)</f>
        <v/>
      </c>
      <c r="AC20">
        <f>'1 Les hypotheses'!$B$35-('1 Les hypotheses'!$B$5-'1 Les hypotheses'!$B$24)*$A$20/(1-(1+$A$20)^-'1 Les hypotheses'!$B$23)-MAX(0,'1 Les hypotheses'!$B$35-(('1 Les hypotheses'!$B$5-'1 Les hypotheses'!$B$24)*(1+$A$20)^8-('1 Les hypotheses'!$B$5-'1 Les hypotheses'!$B$24)*$A$20/(1-(1+$A$20)^-'1 Les hypotheses'!$B$23)*((1+$A$20)^8-1)/$A$20)*$A$20)*('1 Les hypotheses'!$B$25+'1 Les hypotheses'!$B$26)</f>
        <v/>
      </c>
      <c r="AD20">
        <f>'1 Les hypotheses'!$B$35-('1 Les hypotheses'!$B$5-'1 Les hypotheses'!$B$24)*$A$20/(1-(1+$A$20)^-'1 Les hypotheses'!$B$23)-MAX(0,'1 Les hypotheses'!$B$35-(('1 Les hypotheses'!$B$5-'1 Les hypotheses'!$B$24)*(1+$A$20)^9-('1 Les hypotheses'!$B$5-'1 Les hypotheses'!$B$24)*$A$20/(1-(1+$A$20)^-'1 Les hypotheses'!$B$23)*((1+$A$20)^9-1)/$A$20)*$A$20)*('1 Les hypotheses'!$B$25+'1 Les hypotheses'!$B$26)+'1 Les hypotheses'!$B$34*(1+'1 Les hypotheses'!$B$9)^'1 Les hypotheses'!$B$10-(('1 Les hypotheses'!$B$5-'1 Les hypotheses'!$B$24)*(1+$A$20)^10-('1 Les hypotheses'!$B$5-'1 Les hypotheses'!$B$24)*$A$20/(1-(1+$A$20)^-'1 Les hypotheses'!$B$23)*((1+$A$20)^10-1)/$A$20)</f>
        <v/>
      </c>
      <c r="AE20">
        <f>'1 Les hypotheses'!$B$5*(1-'1 Les hypotheses'!$B$27)</f>
        <v/>
      </c>
      <c r="AF20">
        <f>(AE20*(1+'1 Les hypotheses'!$B$9)+'1 Les hypotheses'!$B$5*'1 Les hypotheses'!$B$7*$C$20)*(1-'1 Les hypotheses'!$B$29)</f>
        <v/>
      </c>
      <c r="AG20">
        <f>(AF20*(1+'1 Les hypotheses'!$B$9)+'1 Les hypotheses'!$B$5*'1 Les hypotheses'!$B$7*$C$20)*(1-'1 Les hypotheses'!$B$29)</f>
        <v/>
      </c>
      <c r="AH20">
        <f>(AG20*(1+'1 Les hypotheses'!$B$9)+'1 Les hypotheses'!$B$5*'1 Les hypotheses'!$B$7*$C$20)*(1-'1 Les hypotheses'!$B$29)</f>
        <v/>
      </c>
      <c r="AI20">
        <f>(AH20*(1+'1 Les hypotheses'!$B$9)+'1 Les hypotheses'!$B$5*'1 Les hypotheses'!$B$7*$C$20)*(1-'1 Les hypotheses'!$B$29)</f>
        <v/>
      </c>
      <c r="AJ20">
        <f>(AI20*(1+'1 Les hypotheses'!$B$9)+'1 Les hypotheses'!$B$5*'1 Les hypotheses'!$B$7*$C$20)*(1-'1 Les hypotheses'!$B$29)</f>
        <v/>
      </c>
      <c r="AK20">
        <f>(AJ20*(1+'1 Les hypotheses'!$B$9)+'1 Les hypotheses'!$B$5*'1 Les hypotheses'!$B$7*$C$20)*(1-'1 Les hypotheses'!$B$29)</f>
        <v/>
      </c>
      <c r="AL20">
        <f>(AK20*(1+'1 Les hypotheses'!$B$9)+'1 Les hypotheses'!$B$5*'1 Les hypotheses'!$B$7*$C$20)*(1-'1 Les hypotheses'!$B$29)</f>
        <v/>
      </c>
      <c r="AM20">
        <f>(AL20*(1+'1 Les hypotheses'!$B$9)+'1 Les hypotheses'!$B$5*'1 Les hypotheses'!$B$7*$C$20)*(1-'1 Les hypotheses'!$B$29)</f>
        <v/>
      </c>
      <c r="AN20">
        <f>(AM20*(1+'1 Les hypotheses'!$B$9)+'1 Les hypotheses'!$B$5*'1 Les hypotheses'!$B$7*$C$20)*(1-'1 Les hypotheses'!$B$29)</f>
        <v/>
      </c>
      <c r="AO20">
        <f>(AN20*(1+'1 Les hypotheses'!$B$9)+'1 Les hypotheses'!$B$5*'1 Les hypotheses'!$B$7*$C$20)*(1-'1 Les hypotheses'!$B$29)</f>
        <v/>
      </c>
      <c r="BA20">
        <f>IF(B20&lt;$B$4,1,0)</f>
        <v/>
      </c>
      <c r="BB20">
        <f>IF(D20&gt;$B$4,1,0)</f>
        <v/>
      </c>
      <c r="BC20">
        <f>IF(F20&gt;$B$4,1,0)</f>
        <v/>
      </c>
    </row>
    <row r="22">
      <c r="A22" t="inlineStr">
        <is>
          <t>Credit : taux au-dela duquel il ne fait plus mieux que le comptant</t>
        </is>
      </c>
      <c r="B22" s="24">
        <f>INDEX(A7:A20,MATCH(1,BA7:BA20,0))</f>
        <v/>
      </c>
    </row>
    <row r="23">
      <c r="A23" t="inlineStr">
        <is>
          <t>Assurance-vie : reversion en dessous de laquelle elle perd</t>
        </is>
      </c>
      <c r="B23" s="24">
        <f>INDEX(C7:C20,MATCH(1,BB7:BB20,0))</f>
        <v/>
      </c>
    </row>
    <row r="24">
      <c r="A24" t="inlineStr">
        <is>
          <t>Nue-propriete : decote en dessous de laquelle elle perd</t>
        </is>
      </c>
      <c r="B24" s="24">
        <f>INDEX(E7:E20,MATCH(1,BC7:BC20,0))</f>
        <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AF21"/>
  <sheetViews>
    <sheetView showGridLines="0" workbookViewId="0">
      <pane ySplit="4" topLeftCell="A5" activePane="bottomLeft" state="frozen"/>
      <selection pane="bottomLeft" activeCell="A1" sqref="A1"/>
    </sheetView>
  </sheetViews>
  <sheetFormatPr baseColWidth="8" defaultRowHeight="15"/>
  <cols>
    <col width="30" customWidth="1" min="1" max="1"/>
    <col width="18" customWidth="1" min="2" max="2"/>
    <col width="22" customWidth="1" min="3" max="3"/>
    <col width="16" customWidth="1" min="4" max="4"/>
    <col width="3" customWidth="1" min="5" max="5"/>
    <col width="56" customWidth="1" min="6" max="6"/>
    <col hidden="1" width="13" customWidth="1" min="20" max="20"/>
    <col hidden="1" width="13" customWidth="1" min="21" max="21"/>
    <col hidden="1" width="13" customWidth="1" min="22" max="22"/>
    <col hidden="1" width="13" customWidth="1" min="23" max="23"/>
    <col hidden="1" width="13" customWidth="1" min="24" max="24"/>
    <col hidden="1" width="13" customWidth="1" min="25" max="25"/>
    <col hidden="1" width="13" customWidth="1" min="26" max="26"/>
    <col hidden="1" width="13" customWidth="1" min="27" max="27"/>
    <col hidden="1" width="13" customWidth="1" min="28" max="28"/>
    <col hidden="1" width="13" customWidth="1" min="29" max="29"/>
    <col hidden="1" width="13" customWidth="1" min="30" max="30"/>
    <col hidden="1" width="13" customWidth="1" min="31" max="31"/>
    <col hidden="1" width="13" customWidth="1" min="32" max="32"/>
  </cols>
  <sheetData>
    <row r="1">
      <c r="A1" s="1" t="inlineStr">
        <is>
          <t>La nue-propriete est un arbitrage fiscal, et rien d'autre</t>
        </is>
      </c>
    </row>
    <row r="2">
      <c r="A2" s="2" t="inlineStr">
        <is>
          <t>Le chapitre 8 range la nue-propriete sous « capitalisation optimisee » et « optimisation fiscale ». Ce blatt montre de combien : a taux d'imposition nul, elle PERD contre le comptant. Tout son avantage vient de ce qu'elle ne distribue rien.</t>
        </is>
      </c>
    </row>
    <row r="4">
      <c r="A4" s="10" t="inlineStr">
        <is>
          <t>Taux d'imposition sur les revenus</t>
        </is>
      </c>
      <c r="B4" s="10" t="inlineStr">
        <is>
          <t>TRI du comptant</t>
        </is>
      </c>
      <c r="C4" s="10" t="inlineStr">
        <is>
          <t>TRI de la nue-propriete</t>
        </is>
      </c>
      <c r="D4" s="10" t="inlineStr">
        <is>
          <t>ecart, en points de base</t>
        </is>
      </c>
    </row>
    <row r="5">
      <c r="A5" s="7" t="n">
        <v>0</v>
      </c>
      <c r="B5" s="19">
        <f>IRR(T5:AD5)</f>
        <v/>
      </c>
      <c r="C5" s="19">
        <f>(('1 Les hypotheses'!$B$5*(1+'1 Les hypotheses'!$B$9)^'1 Les hypotheses'!$B$10)/('1 Les hypotheses'!$B$5*(1-'1 Les hypotheses'!$B$31)))^(1/'1 Les hypotheses'!$B$10)-1</f>
        <v/>
      </c>
      <c r="D5" s="26">
        <f>(C5-B5)*10000</f>
        <v/>
      </c>
      <c r="T5">
        <f>-'1 Les hypotheses'!$B$5</f>
        <v/>
      </c>
      <c r="U5">
        <f>'1 Les hypotheses'!$B$35*(1-$A$5)</f>
        <v/>
      </c>
      <c r="V5">
        <f>'1 Les hypotheses'!$B$35*(1-$A$5)</f>
        <v/>
      </c>
      <c r="W5">
        <f>'1 Les hypotheses'!$B$35*(1-$A$5)</f>
        <v/>
      </c>
      <c r="X5">
        <f>'1 Les hypotheses'!$B$35*(1-$A$5)</f>
        <v/>
      </c>
      <c r="Y5">
        <f>'1 Les hypotheses'!$B$35*(1-$A$5)</f>
        <v/>
      </c>
      <c r="Z5">
        <f>'1 Les hypotheses'!$B$35*(1-$A$5)</f>
        <v/>
      </c>
      <c r="AA5">
        <f>'1 Les hypotheses'!$B$35*(1-$A$5)</f>
        <v/>
      </c>
      <c r="AB5">
        <f>'1 Les hypotheses'!$B$35*(1-$A$5)</f>
        <v/>
      </c>
      <c r="AC5">
        <f>'1 Les hypotheses'!$B$35*(1-$A$5)</f>
        <v/>
      </c>
      <c r="AD5">
        <f>'1 Les hypotheses'!$B$35*(1-$A$5)+'1 Les hypotheses'!$B$34*(1+'1 Les hypotheses'!$B$9)^'1 Les hypotheses'!$B$10</f>
        <v/>
      </c>
      <c r="AF5">
        <f>IF(D5&gt;0,1,0)</f>
        <v/>
      </c>
    </row>
    <row r="6">
      <c r="A6" s="7" t="n">
        <v>0.02</v>
      </c>
      <c r="B6" s="19">
        <f>IRR(T6:AD6)</f>
        <v/>
      </c>
      <c r="C6" s="19">
        <f>(('1 Les hypotheses'!$B$5*(1+'1 Les hypotheses'!$B$9)^'1 Les hypotheses'!$B$10)/('1 Les hypotheses'!$B$5*(1-'1 Les hypotheses'!$B$31)))^(1/'1 Les hypotheses'!$B$10)-1</f>
        <v/>
      </c>
      <c r="D6" s="26">
        <f>(C6-B6)*10000</f>
        <v/>
      </c>
      <c r="T6">
        <f>-'1 Les hypotheses'!$B$5</f>
        <v/>
      </c>
      <c r="U6">
        <f>'1 Les hypotheses'!$B$35*(1-$A$6)</f>
        <v/>
      </c>
      <c r="V6">
        <f>'1 Les hypotheses'!$B$35*(1-$A$6)</f>
        <v/>
      </c>
      <c r="W6">
        <f>'1 Les hypotheses'!$B$35*(1-$A$6)</f>
        <v/>
      </c>
      <c r="X6">
        <f>'1 Les hypotheses'!$B$35*(1-$A$6)</f>
        <v/>
      </c>
      <c r="Y6">
        <f>'1 Les hypotheses'!$B$35*(1-$A$6)</f>
        <v/>
      </c>
      <c r="Z6">
        <f>'1 Les hypotheses'!$B$35*(1-$A$6)</f>
        <v/>
      </c>
      <c r="AA6">
        <f>'1 Les hypotheses'!$B$35*(1-$A$6)</f>
        <v/>
      </c>
      <c r="AB6">
        <f>'1 Les hypotheses'!$B$35*(1-$A$6)</f>
        <v/>
      </c>
      <c r="AC6">
        <f>'1 Les hypotheses'!$B$35*(1-$A$6)</f>
        <v/>
      </c>
      <c r="AD6">
        <f>'1 Les hypotheses'!$B$35*(1-$A$6)+'1 Les hypotheses'!$B$34*(1+'1 Les hypotheses'!$B$9)^'1 Les hypotheses'!$B$10</f>
        <v/>
      </c>
      <c r="AF6">
        <f>IF(D6&gt;0,1,0)</f>
        <v/>
      </c>
    </row>
    <row r="7">
      <c r="A7" s="7" t="n">
        <v>0.04</v>
      </c>
      <c r="B7" s="19">
        <f>IRR(T7:AD7)</f>
        <v/>
      </c>
      <c r="C7" s="19">
        <f>(('1 Les hypotheses'!$B$5*(1+'1 Les hypotheses'!$B$9)^'1 Les hypotheses'!$B$10)/('1 Les hypotheses'!$B$5*(1-'1 Les hypotheses'!$B$31)))^(1/'1 Les hypotheses'!$B$10)-1</f>
        <v/>
      </c>
      <c r="D7" s="26">
        <f>(C7-B7)*10000</f>
        <v/>
      </c>
      <c r="T7">
        <f>-'1 Les hypotheses'!$B$5</f>
        <v/>
      </c>
      <c r="U7">
        <f>'1 Les hypotheses'!$B$35*(1-$A$7)</f>
        <v/>
      </c>
      <c r="V7">
        <f>'1 Les hypotheses'!$B$35*(1-$A$7)</f>
        <v/>
      </c>
      <c r="W7">
        <f>'1 Les hypotheses'!$B$35*(1-$A$7)</f>
        <v/>
      </c>
      <c r="X7">
        <f>'1 Les hypotheses'!$B$35*(1-$A$7)</f>
        <v/>
      </c>
      <c r="Y7">
        <f>'1 Les hypotheses'!$B$35*(1-$A$7)</f>
        <v/>
      </c>
      <c r="Z7">
        <f>'1 Les hypotheses'!$B$35*(1-$A$7)</f>
        <v/>
      </c>
      <c r="AA7">
        <f>'1 Les hypotheses'!$B$35*(1-$A$7)</f>
        <v/>
      </c>
      <c r="AB7">
        <f>'1 Les hypotheses'!$B$35*(1-$A$7)</f>
        <v/>
      </c>
      <c r="AC7">
        <f>'1 Les hypotheses'!$B$35*(1-$A$7)</f>
        <v/>
      </c>
      <c r="AD7">
        <f>'1 Les hypotheses'!$B$35*(1-$A$7)+'1 Les hypotheses'!$B$34*(1+'1 Les hypotheses'!$B$9)^'1 Les hypotheses'!$B$10</f>
        <v/>
      </c>
      <c r="AF7">
        <f>IF(D7&gt;0,1,0)</f>
        <v/>
      </c>
    </row>
    <row r="8">
      <c r="A8" s="7" t="n">
        <v>0.05</v>
      </c>
      <c r="B8" s="19">
        <f>IRR(T8:AD8)</f>
        <v/>
      </c>
      <c r="C8" s="19">
        <f>(('1 Les hypotheses'!$B$5*(1+'1 Les hypotheses'!$B$9)^'1 Les hypotheses'!$B$10)/('1 Les hypotheses'!$B$5*(1-'1 Les hypotheses'!$B$31)))^(1/'1 Les hypotheses'!$B$10)-1</f>
        <v/>
      </c>
      <c r="D8" s="26">
        <f>(C8-B8)*10000</f>
        <v/>
      </c>
      <c r="T8">
        <f>-'1 Les hypotheses'!$B$5</f>
        <v/>
      </c>
      <c r="U8">
        <f>'1 Les hypotheses'!$B$35*(1-$A$8)</f>
        <v/>
      </c>
      <c r="V8">
        <f>'1 Les hypotheses'!$B$35*(1-$A$8)</f>
        <v/>
      </c>
      <c r="W8">
        <f>'1 Les hypotheses'!$B$35*(1-$A$8)</f>
        <v/>
      </c>
      <c r="X8">
        <f>'1 Les hypotheses'!$B$35*(1-$A$8)</f>
        <v/>
      </c>
      <c r="Y8">
        <f>'1 Les hypotheses'!$B$35*(1-$A$8)</f>
        <v/>
      </c>
      <c r="Z8">
        <f>'1 Les hypotheses'!$B$35*(1-$A$8)</f>
        <v/>
      </c>
      <c r="AA8">
        <f>'1 Les hypotheses'!$B$35*(1-$A$8)</f>
        <v/>
      </c>
      <c r="AB8">
        <f>'1 Les hypotheses'!$B$35*(1-$A$8)</f>
        <v/>
      </c>
      <c r="AC8">
        <f>'1 Les hypotheses'!$B$35*(1-$A$8)</f>
        <v/>
      </c>
      <c r="AD8">
        <f>'1 Les hypotheses'!$B$35*(1-$A$8)+'1 Les hypotheses'!$B$34*(1+'1 Les hypotheses'!$B$9)^'1 Les hypotheses'!$B$10</f>
        <v/>
      </c>
      <c r="AF8">
        <f>IF(D8&gt;0,1,0)</f>
        <v/>
      </c>
    </row>
    <row r="9">
      <c r="A9" s="7" t="n">
        <v>0.057</v>
      </c>
      <c r="B9" s="19">
        <f>IRR(T9:AD9)</f>
        <v/>
      </c>
      <c r="C9" s="19">
        <f>(('1 Les hypotheses'!$B$5*(1+'1 Les hypotheses'!$B$9)^'1 Les hypotheses'!$B$10)/('1 Les hypotheses'!$B$5*(1-'1 Les hypotheses'!$B$31)))^(1/'1 Les hypotheses'!$B$10)-1</f>
        <v/>
      </c>
      <c r="D9" s="26">
        <f>(C9-B9)*10000</f>
        <v/>
      </c>
      <c r="T9">
        <f>-'1 Les hypotheses'!$B$5</f>
        <v/>
      </c>
      <c r="U9">
        <f>'1 Les hypotheses'!$B$35*(1-$A$9)</f>
        <v/>
      </c>
      <c r="V9">
        <f>'1 Les hypotheses'!$B$35*(1-$A$9)</f>
        <v/>
      </c>
      <c r="W9">
        <f>'1 Les hypotheses'!$B$35*(1-$A$9)</f>
        <v/>
      </c>
      <c r="X9">
        <f>'1 Les hypotheses'!$B$35*(1-$A$9)</f>
        <v/>
      </c>
      <c r="Y9">
        <f>'1 Les hypotheses'!$B$35*(1-$A$9)</f>
        <v/>
      </c>
      <c r="Z9">
        <f>'1 Les hypotheses'!$B$35*(1-$A$9)</f>
        <v/>
      </c>
      <c r="AA9">
        <f>'1 Les hypotheses'!$B$35*(1-$A$9)</f>
        <v/>
      </c>
      <c r="AB9">
        <f>'1 Les hypotheses'!$B$35*(1-$A$9)</f>
        <v/>
      </c>
      <c r="AC9">
        <f>'1 Les hypotheses'!$B$35*(1-$A$9)</f>
        <v/>
      </c>
      <c r="AD9">
        <f>'1 Les hypotheses'!$B$35*(1-$A$9)+'1 Les hypotheses'!$B$34*(1+'1 Les hypotheses'!$B$9)^'1 Les hypotheses'!$B$10</f>
        <v/>
      </c>
      <c r="AF9">
        <f>IF(D9&gt;0,1,0)</f>
        <v/>
      </c>
    </row>
    <row r="10">
      <c r="A10" s="7" t="n">
        <v>0.0571</v>
      </c>
      <c r="B10" s="19">
        <f>IRR(T10:AD10)</f>
        <v/>
      </c>
      <c r="C10" s="19">
        <f>(('1 Les hypotheses'!$B$5*(1+'1 Les hypotheses'!$B$9)^'1 Les hypotheses'!$B$10)/('1 Les hypotheses'!$B$5*(1-'1 Les hypotheses'!$B$31)))^(1/'1 Les hypotheses'!$B$10)-1</f>
        <v/>
      </c>
      <c r="D10" s="26">
        <f>(C10-B10)*10000</f>
        <v/>
      </c>
      <c r="T10">
        <f>-'1 Les hypotheses'!$B$5</f>
        <v/>
      </c>
      <c r="U10">
        <f>'1 Les hypotheses'!$B$35*(1-$A$10)</f>
        <v/>
      </c>
      <c r="V10">
        <f>'1 Les hypotheses'!$B$35*(1-$A$10)</f>
        <v/>
      </c>
      <c r="W10">
        <f>'1 Les hypotheses'!$B$35*(1-$A$10)</f>
        <v/>
      </c>
      <c r="X10">
        <f>'1 Les hypotheses'!$B$35*(1-$A$10)</f>
        <v/>
      </c>
      <c r="Y10">
        <f>'1 Les hypotheses'!$B$35*(1-$A$10)</f>
        <v/>
      </c>
      <c r="Z10">
        <f>'1 Les hypotheses'!$B$35*(1-$A$10)</f>
        <v/>
      </c>
      <c r="AA10">
        <f>'1 Les hypotheses'!$B$35*(1-$A$10)</f>
        <v/>
      </c>
      <c r="AB10">
        <f>'1 Les hypotheses'!$B$35*(1-$A$10)</f>
        <v/>
      </c>
      <c r="AC10">
        <f>'1 Les hypotheses'!$B$35*(1-$A$10)</f>
        <v/>
      </c>
      <c r="AD10">
        <f>'1 Les hypotheses'!$B$35*(1-$A$10)+'1 Les hypotheses'!$B$34*(1+'1 Les hypotheses'!$B$9)^'1 Les hypotheses'!$B$10</f>
        <v/>
      </c>
      <c r="AF10">
        <f>IF(D10&gt;0,1,0)</f>
        <v/>
      </c>
    </row>
    <row r="11">
      <c r="A11" s="7" t="n">
        <v>0.06</v>
      </c>
      <c r="B11" s="19">
        <f>IRR(T11:AD11)</f>
        <v/>
      </c>
      <c r="C11" s="19">
        <f>(('1 Les hypotheses'!$B$5*(1+'1 Les hypotheses'!$B$9)^'1 Les hypotheses'!$B$10)/('1 Les hypotheses'!$B$5*(1-'1 Les hypotheses'!$B$31)))^(1/'1 Les hypotheses'!$B$10)-1</f>
        <v/>
      </c>
      <c r="D11" s="26">
        <f>(C11-B11)*10000</f>
        <v/>
      </c>
      <c r="T11">
        <f>-'1 Les hypotheses'!$B$5</f>
        <v/>
      </c>
      <c r="U11">
        <f>'1 Les hypotheses'!$B$35*(1-$A$11)</f>
        <v/>
      </c>
      <c r="V11">
        <f>'1 Les hypotheses'!$B$35*(1-$A$11)</f>
        <v/>
      </c>
      <c r="W11">
        <f>'1 Les hypotheses'!$B$35*(1-$A$11)</f>
        <v/>
      </c>
      <c r="X11">
        <f>'1 Les hypotheses'!$B$35*(1-$A$11)</f>
        <v/>
      </c>
      <c r="Y11">
        <f>'1 Les hypotheses'!$B$35*(1-$A$11)</f>
        <v/>
      </c>
      <c r="Z11">
        <f>'1 Les hypotheses'!$B$35*(1-$A$11)</f>
        <v/>
      </c>
      <c r="AA11">
        <f>'1 Les hypotheses'!$B$35*(1-$A$11)</f>
        <v/>
      </c>
      <c r="AB11">
        <f>'1 Les hypotheses'!$B$35*(1-$A$11)</f>
        <v/>
      </c>
      <c r="AC11">
        <f>'1 Les hypotheses'!$B$35*(1-$A$11)</f>
        <v/>
      </c>
      <c r="AD11">
        <f>'1 Les hypotheses'!$B$35*(1-$A$11)+'1 Les hypotheses'!$B$34*(1+'1 Les hypotheses'!$B$9)^'1 Les hypotheses'!$B$10</f>
        <v/>
      </c>
      <c r="AF11">
        <f>IF(D11&gt;0,1,0)</f>
        <v/>
      </c>
    </row>
    <row r="12">
      <c r="A12" s="7" t="n">
        <v>0.08</v>
      </c>
      <c r="B12" s="19">
        <f>IRR(T12:AD12)</f>
        <v/>
      </c>
      <c r="C12" s="19">
        <f>(('1 Les hypotheses'!$B$5*(1+'1 Les hypotheses'!$B$9)^'1 Les hypotheses'!$B$10)/('1 Les hypotheses'!$B$5*(1-'1 Les hypotheses'!$B$31)))^(1/'1 Les hypotheses'!$B$10)-1</f>
        <v/>
      </c>
      <c r="D12" s="26">
        <f>(C12-B12)*10000</f>
        <v/>
      </c>
      <c r="T12">
        <f>-'1 Les hypotheses'!$B$5</f>
        <v/>
      </c>
      <c r="U12">
        <f>'1 Les hypotheses'!$B$35*(1-$A$12)</f>
        <v/>
      </c>
      <c r="V12">
        <f>'1 Les hypotheses'!$B$35*(1-$A$12)</f>
        <v/>
      </c>
      <c r="W12">
        <f>'1 Les hypotheses'!$B$35*(1-$A$12)</f>
        <v/>
      </c>
      <c r="X12">
        <f>'1 Les hypotheses'!$B$35*(1-$A$12)</f>
        <v/>
      </c>
      <c r="Y12">
        <f>'1 Les hypotheses'!$B$35*(1-$A$12)</f>
        <v/>
      </c>
      <c r="Z12">
        <f>'1 Les hypotheses'!$B$35*(1-$A$12)</f>
        <v/>
      </c>
      <c r="AA12">
        <f>'1 Les hypotheses'!$B$35*(1-$A$12)</f>
        <v/>
      </c>
      <c r="AB12">
        <f>'1 Les hypotheses'!$B$35*(1-$A$12)</f>
        <v/>
      </c>
      <c r="AC12">
        <f>'1 Les hypotheses'!$B$35*(1-$A$12)</f>
        <v/>
      </c>
      <c r="AD12">
        <f>'1 Les hypotheses'!$B$35*(1-$A$12)+'1 Les hypotheses'!$B$34*(1+'1 Les hypotheses'!$B$9)^'1 Les hypotheses'!$B$10</f>
        <v/>
      </c>
      <c r="AF12">
        <f>IF(D12&gt;0,1,0)</f>
        <v/>
      </c>
    </row>
    <row r="13">
      <c r="A13" s="7" t="n">
        <v>0.1</v>
      </c>
      <c r="B13" s="19">
        <f>IRR(T13:AD13)</f>
        <v/>
      </c>
      <c r="C13" s="19">
        <f>(('1 Les hypotheses'!$B$5*(1+'1 Les hypotheses'!$B$9)^'1 Les hypotheses'!$B$10)/('1 Les hypotheses'!$B$5*(1-'1 Les hypotheses'!$B$31)))^(1/'1 Les hypotheses'!$B$10)-1</f>
        <v/>
      </c>
      <c r="D13" s="26">
        <f>(C13-B13)*10000</f>
        <v/>
      </c>
      <c r="T13">
        <f>-'1 Les hypotheses'!$B$5</f>
        <v/>
      </c>
      <c r="U13">
        <f>'1 Les hypotheses'!$B$35*(1-$A$13)</f>
        <v/>
      </c>
      <c r="V13">
        <f>'1 Les hypotheses'!$B$35*(1-$A$13)</f>
        <v/>
      </c>
      <c r="W13">
        <f>'1 Les hypotheses'!$B$35*(1-$A$13)</f>
        <v/>
      </c>
      <c r="X13">
        <f>'1 Les hypotheses'!$B$35*(1-$A$13)</f>
        <v/>
      </c>
      <c r="Y13">
        <f>'1 Les hypotheses'!$B$35*(1-$A$13)</f>
        <v/>
      </c>
      <c r="Z13">
        <f>'1 Les hypotheses'!$B$35*(1-$A$13)</f>
        <v/>
      </c>
      <c r="AA13">
        <f>'1 Les hypotheses'!$B$35*(1-$A$13)</f>
        <v/>
      </c>
      <c r="AB13">
        <f>'1 Les hypotheses'!$B$35*(1-$A$13)</f>
        <v/>
      </c>
      <c r="AC13">
        <f>'1 Les hypotheses'!$B$35*(1-$A$13)</f>
        <v/>
      </c>
      <c r="AD13">
        <f>'1 Les hypotheses'!$B$35*(1-$A$13)+'1 Les hypotheses'!$B$34*(1+'1 Les hypotheses'!$B$9)^'1 Les hypotheses'!$B$10</f>
        <v/>
      </c>
      <c r="AF13">
        <f>IF(D13&gt;0,1,0)</f>
        <v/>
      </c>
    </row>
    <row r="14">
      <c r="A14" s="7" t="n">
        <v>0.172</v>
      </c>
      <c r="B14" s="19">
        <f>IRR(T14:AD14)</f>
        <v/>
      </c>
      <c r="C14" s="19">
        <f>(('1 Les hypotheses'!$B$5*(1+'1 Les hypotheses'!$B$9)^'1 Les hypotheses'!$B$10)/('1 Les hypotheses'!$B$5*(1-'1 Les hypotheses'!$B$31)))^(1/'1 Les hypotheses'!$B$10)-1</f>
        <v/>
      </c>
      <c r="D14" s="26">
        <f>(C14-B14)*10000</f>
        <v/>
      </c>
      <c r="T14">
        <f>-'1 Les hypotheses'!$B$5</f>
        <v/>
      </c>
      <c r="U14">
        <f>'1 Les hypotheses'!$B$35*(1-$A$14)</f>
        <v/>
      </c>
      <c r="V14">
        <f>'1 Les hypotheses'!$B$35*(1-$A$14)</f>
        <v/>
      </c>
      <c r="W14">
        <f>'1 Les hypotheses'!$B$35*(1-$A$14)</f>
        <v/>
      </c>
      <c r="X14">
        <f>'1 Les hypotheses'!$B$35*(1-$A$14)</f>
        <v/>
      </c>
      <c r="Y14">
        <f>'1 Les hypotheses'!$B$35*(1-$A$14)</f>
        <v/>
      </c>
      <c r="Z14">
        <f>'1 Les hypotheses'!$B$35*(1-$A$14)</f>
        <v/>
      </c>
      <c r="AA14">
        <f>'1 Les hypotheses'!$B$35*(1-$A$14)</f>
        <v/>
      </c>
      <c r="AB14">
        <f>'1 Les hypotheses'!$B$35*(1-$A$14)</f>
        <v/>
      </c>
      <c r="AC14">
        <f>'1 Les hypotheses'!$B$35*(1-$A$14)</f>
        <v/>
      </c>
      <c r="AD14">
        <f>'1 Les hypotheses'!$B$35*(1-$A$14)+'1 Les hypotheses'!$B$34*(1+'1 Les hypotheses'!$B$9)^'1 Les hypotheses'!$B$10</f>
        <v/>
      </c>
      <c r="AF14">
        <f>IF(D14&gt;0,1,0)</f>
        <v/>
      </c>
    </row>
    <row r="15">
      <c r="A15" s="7" t="n">
        <v>0.2</v>
      </c>
      <c r="B15" s="19">
        <f>IRR(T15:AD15)</f>
        <v/>
      </c>
      <c r="C15" s="19">
        <f>(('1 Les hypotheses'!$B$5*(1+'1 Les hypotheses'!$B$9)^'1 Les hypotheses'!$B$10)/('1 Les hypotheses'!$B$5*(1-'1 Les hypotheses'!$B$31)))^(1/'1 Les hypotheses'!$B$10)-1</f>
        <v/>
      </c>
      <c r="D15" s="26">
        <f>(C15-B15)*10000</f>
        <v/>
      </c>
      <c r="T15">
        <f>-'1 Les hypotheses'!$B$5</f>
        <v/>
      </c>
      <c r="U15">
        <f>'1 Les hypotheses'!$B$35*(1-$A$15)</f>
        <v/>
      </c>
      <c r="V15">
        <f>'1 Les hypotheses'!$B$35*(1-$A$15)</f>
        <v/>
      </c>
      <c r="W15">
        <f>'1 Les hypotheses'!$B$35*(1-$A$15)</f>
        <v/>
      </c>
      <c r="X15">
        <f>'1 Les hypotheses'!$B$35*(1-$A$15)</f>
        <v/>
      </c>
      <c r="Y15">
        <f>'1 Les hypotheses'!$B$35*(1-$A$15)</f>
        <v/>
      </c>
      <c r="Z15">
        <f>'1 Les hypotheses'!$B$35*(1-$A$15)</f>
        <v/>
      </c>
      <c r="AA15">
        <f>'1 Les hypotheses'!$B$35*(1-$A$15)</f>
        <v/>
      </c>
      <c r="AB15">
        <f>'1 Les hypotheses'!$B$35*(1-$A$15)</f>
        <v/>
      </c>
      <c r="AC15">
        <f>'1 Les hypotheses'!$B$35*(1-$A$15)</f>
        <v/>
      </c>
      <c r="AD15">
        <f>'1 Les hypotheses'!$B$35*(1-$A$15)+'1 Les hypotheses'!$B$34*(1+'1 Les hypotheses'!$B$9)^'1 Les hypotheses'!$B$10</f>
        <v/>
      </c>
      <c r="AF15">
        <f>IF(D15&gt;0,1,0)</f>
        <v/>
      </c>
    </row>
    <row r="16">
      <c r="A16" s="7" t="n">
        <v>0.3</v>
      </c>
      <c r="B16" s="19">
        <f>IRR(T16:AD16)</f>
        <v/>
      </c>
      <c r="C16" s="19">
        <f>(('1 Les hypotheses'!$B$5*(1+'1 Les hypotheses'!$B$9)^'1 Les hypotheses'!$B$10)/('1 Les hypotheses'!$B$5*(1-'1 Les hypotheses'!$B$31)))^(1/'1 Les hypotheses'!$B$10)-1</f>
        <v/>
      </c>
      <c r="D16" s="26">
        <f>(C16-B16)*10000</f>
        <v/>
      </c>
      <c r="T16">
        <f>-'1 Les hypotheses'!$B$5</f>
        <v/>
      </c>
      <c r="U16">
        <f>'1 Les hypotheses'!$B$35*(1-$A$16)</f>
        <v/>
      </c>
      <c r="V16">
        <f>'1 Les hypotheses'!$B$35*(1-$A$16)</f>
        <v/>
      </c>
      <c r="W16">
        <f>'1 Les hypotheses'!$B$35*(1-$A$16)</f>
        <v/>
      </c>
      <c r="X16">
        <f>'1 Les hypotheses'!$B$35*(1-$A$16)</f>
        <v/>
      </c>
      <c r="Y16">
        <f>'1 Les hypotheses'!$B$35*(1-$A$16)</f>
        <v/>
      </c>
      <c r="Z16">
        <f>'1 Les hypotheses'!$B$35*(1-$A$16)</f>
        <v/>
      </c>
      <c r="AA16">
        <f>'1 Les hypotheses'!$B$35*(1-$A$16)</f>
        <v/>
      </c>
      <c r="AB16">
        <f>'1 Les hypotheses'!$B$35*(1-$A$16)</f>
        <v/>
      </c>
      <c r="AC16">
        <f>'1 Les hypotheses'!$B$35*(1-$A$16)</f>
        <v/>
      </c>
      <c r="AD16">
        <f>'1 Les hypotheses'!$B$35*(1-$A$16)+'1 Les hypotheses'!$B$34*(1+'1 Les hypotheses'!$B$9)^'1 Les hypotheses'!$B$10</f>
        <v/>
      </c>
      <c r="AF16">
        <f>IF(D16&gt;0,1,0)</f>
        <v/>
      </c>
    </row>
    <row r="17">
      <c r="A17" s="7" t="n">
        <v>0.45</v>
      </c>
      <c r="B17" s="19">
        <f>IRR(T17:AD17)</f>
        <v/>
      </c>
      <c r="C17" s="19">
        <f>(('1 Les hypotheses'!$B$5*(1+'1 Les hypotheses'!$B$9)^'1 Les hypotheses'!$B$10)/('1 Les hypotheses'!$B$5*(1-'1 Les hypotheses'!$B$31)))^(1/'1 Les hypotheses'!$B$10)-1</f>
        <v/>
      </c>
      <c r="D17" s="26">
        <f>(C17-B17)*10000</f>
        <v/>
      </c>
      <c r="T17">
        <f>-'1 Les hypotheses'!$B$5</f>
        <v/>
      </c>
      <c r="U17">
        <f>'1 Les hypotheses'!$B$35*(1-$A$17)</f>
        <v/>
      </c>
      <c r="V17">
        <f>'1 Les hypotheses'!$B$35*(1-$A$17)</f>
        <v/>
      </c>
      <c r="W17">
        <f>'1 Les hypotheses'!$B$35*(1-$A$17)</f>
        <v/>
      </c>
      <c r="X17">
        <f>'1 Les hypotheses'!$B$35*(1-$A$17)</f>
        <v/>
      </c>
      <c r="Y17">
        <f>'1 Les hypotheses'!$B$35*(1-$A$17)</f>
        <v/>
      </c>
      <c r="Z17">
        <f>'1 Les hypotheses'!$B$35*(1-$A$17)</f>
        <v/>
      </c>
      <c r="AA17">
        <f>'1 Les hypotheses'!$B$35*(1-$A$17)</f>
        <v/>
      </c>
      <c r="AB17">
        <f>'1 Les hypotheses'!$B$35*(1-$A$17)</f>
        <v/>
      </c>
      <c r="AC17">
        <f>'1 Les hypotheses'!$B$35*(1-$A$17)</f>
        <v/>
      </c>
      <c r="AD17">
        <f>'1 Les hypotheses'!$B$35*(1-$A$17)+'1 Les hypotheses'!$B$34*(1+'1 Les hypotheses'!$B$9)^'1 Les hypotheses'!$B$10</f>
        <v/>
      </c>
      <c r="AF17">
        <f>IF(D17&gt;0,1,0)</f>
        <v/>
      </c>
    </row>
    <row r="18">
      <c r="A18" s="7" t="n">
        <v>0.582</v>
      </c>
      <c r="B18" s="19">
        <f>IRR(T18:AD18)</f>
        <v/>
      </c>
      <c r="C18" s="19">
        <f>(('1 Les hypotheses'!$B$5*(1+'1 Les hypotheses'!$B$9)^'1 Les hypotheses'!$B$10)/('1 Les hypotheses'!$B$5*(1-'1 Les hypotheses'!$B$31)))^(1/'1 Les hypotheses'!$B$10)-1</f>
        <v/>
      </c>
      <c r="D18" s="26">
        <f>(C18-B18)*10000</f>
        <v/>
      </c>
      <c r="T18">
        <f>-'1 Les hypotheses'!$B$5</f>
        <v/>
      </c>
      <c r="U18">
        <f>'1 Les hypotheses'!$B$35*(1-$A$18)</f>
        <v/>
      </c>
      <c r="V18">
        <f>'1 Les hypotheses'!$B$35*(1-$A$18)</f>
        <v/>
      </c>
      <c r="W18">
        <f>'1 Les hypotheses'!$B$35*(1-$A$18)</f>
        <v/>
      </c>
      <c r="X18">
        <f>'1 Les hypotheses'!$B$35*(1-$A$18)</f>
        <v/>
      </c>
      <c r="Y18">
        <f>'1 Les hypotheses'!$B$35*(1-$A$18)</f>
        <v/>
      </c>
      <c r="Z18">
        <f>'1 Les hypotheses'!$B$35*(1-$A$18)</f>
        <v/>
      </c>
      <c r="AA18">
        <f>'1 Les hypotheses'!$B$35*(1-$A$18)</f>
        <v/>
      </c>
      <c r="AB18">
        <f>'1 Les hypotheses'!$B$35*(1-$A$18)</f>
        <v/>
      </c>
      <c r="AC18">
        <f>'1 Les hypotheses'!$B$35*(1-$A$18)</f>
        <v/>
      </c>
      <c r="AD18">
        <f>'1 Les hypotheses'!$B$35*(1-$A$18)+'1 Les hypotheses'!$B$34*(1+'1 Les hypotheses'!$B$9)^'1 Les hypotheses'!$B$10</f>
        <v/>
      </c>
      <c r="AF18">
        <f>IF(D18&gt;0,1,0)</f>
        <v/>
      </c>
    </row>
    <row r="20">
      <c r="A20" s="8" t="inlineStr">
        <is>
          <t>Taux d'imposition a partir duquel la nue-propriete l'emporte</t>
        </is>
      </c>
      <c r="B20" s="24">
        <f>INDEX(A5:A18,MATCH(1,AF5:AF18,0))</f>
        <v/>
      </c>
      <c r="F20" s="2" t="inlineStr">
        <is>
          <t>Au-dessus de ce taux — que les prelevements sociaux seuls depassent largement — la nue-propriete l'emporte. En dessous, elle perd. Ce n'est donc pas un placement plus performant : c'est le meme placement, sans le passage par l'impot.</t>
        </is>
      </c>
    </row>
    <row r="21">
      <c r="A21" s="8" t="inlineStr">
        <is>
          <t>A taux nul, l'ecart est negatif : le comptant gagne</t>
        </is>
      </c>
      <c r="B21" s="26">
        <f>D5</f>
        <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47"/>
  <sheetViews>
    <sheetView showGridLines="0" workbookViewId="0">
      <pane ySplit="4" topLeftCell="A5" activePane="bottomLeft" state="frozen"/>
      <selection pane="bottomLeft" activeCell="A1" sqref="A1"/>
    </sheetView>
  </sheetViews>
  <sheetFormatPr baseColWidth="8" defaultRowHeight="15"/>
  <cols>
    <col width="6" customWidth="1" min="1" max="1"/>
    <col width="76" customWidth="1" min="2" max="2"/>
    <col width="18" customWidth="1" min="3" max="3"/>
    <col width="18" customWidth="1" min="4" max="4"/>
    <col width="12" customWidth="1" min="5" max="5"/>
    <col width="3" customWidth="1" min="6" max="6"/>
    <col width="44" customWidth="1" min="7" max="7"/>
  </cols>
  <sheetData>
    <row r="1">
      <c r="A1" s="1" t="inlineStr">
        <is>
          <t>Controles</t>
        </is>
      </c>
    </row>
    <row r="2">
      <c r="A2" s="2" t="inlineStr">
        <is>
          <t>Chaque ligne est une formule qui verifie soit un chiffre imprime dans le livre, soit une identite qui doit tenir pour que le modele soit coherent. Plusieurs verifient la meme grandeur par deux chemins differents. Si vous changez une entree et qu'une ligne passe a ERREUR, la feuille vous dit quelque chose de vrai.</t>
        </is>
      </c>
    </row>
    <row r="4">
      <c r="A4" s="10" t="inlineStr">
        <is>
          <t>N°</t>
        </is>
      </c>
      <c r="B4" s="10" t="inlineStr">
        <is>
          <t>Ce qui est verifie</t>
        </is>
      </c>
      <c r="C4" s="10" t="inlineStr">
        <is>
          <t>Attendu</t>
        </is>
      </c>
      <c r="D4" s="10" t="inlineStr">
        <is>
          <t>Obtenu</t>
        </is>
      </c>
      <c r="E4" s="10" t="inlineStr">
        <is>
          <t>Resultat</t>
        </is>
      </c>
    </row>
    <row r="5">
      <c r="A5" t="n">
        <v>1</v>
      </c>
      <c r="B5" t="inlineStr">
        <is>
          <t>Capital economique productif : 50 000 x (1 - 10 %) = 45 000  (§ 6.1)</t>
        </is>
      </c>
      <c r="C5">
        <f>45000</f>
        <v/>
      </c>
      <c r="D5">
        <f>'1 Les hypotheses'!$B$34</f>
        <v/>
      </c>
      <c r="E5" s="8">
        <f>IF(ABS(D5-C5)&lt;1e-09,"PASS","ERREUR")</f>
        <v/>
      </c>
    </row>
    <row r="6">
      <c r="A6" t="n">
        <v>2</v>
      </c>
      <c r="B6" t="inlineStr">
        <is>
          <t>Dividende brut annuel : 5 % de 50 000 = 2 500  (§ 6.6)</t>
        </is>
      </c>
      <c r="C6">
        <f>2500</f>
        <v/>
      </c>
      <c r="D6">
        <f>'1 Les hypotheses'!$B$35</f>
        <v/>
      </c>
      <c r="E6" s="8">
        <f>IF(ABS(D6-C6)&lt;1e-09,"PASS","ERREUR")</f>
        <v/>
      </c>
    </row>
    <row r="7">
      <c r="A7" t="n">
        <v>3</v>
      </c>
      <c r="B7" t="inlineStr">
        <is>
          <t>Dividende net annuel : 2 500 - 1 125 = 1 375  (§ 7)</t>
        </is>
      </c>
      <c r="C7">
        <f>1375</f>
        <v/>
      </c>
      <c r="D7">
        <f>'1 Les hypotheses'!$B$36</f>
        <v/>
      </c>
      <c r="E7" s="8">
        <f>IF(ABS(D7-C7)&lt;1e-09,"PASS","ERREUR")</f>
        <v/>
      </c>
    </row>
    <row r="8">
      <c r="A8" t="n">
        <v>4</v>
      </c>
      <c r="B8" t="inlineStr">
        <is>
          <t>Impot annuel : 1 125 EUR  (§ 6.6)</t>
        </is>
      </c>
      <c r="C8">
        <f>1125</f>
        <v/>
      </c>
      <c r="D8">
        <f>'1 Les hypotheses'!$B$35*'1 Les hypotheses'!$B$8</f>
        <v/>
      </c>
      <c r="E8" s="8">
        <f>IF(ABS(D8-C8)&lt;1e-09,"PASS","ERREUR")</f>
        <v/>
      </c>
    </row>
    <row r="9">
      <c r="A9" t="n">
        <v>5</v>
      </c>
      <c r="B9" t="inlineStr">
        <is>
          <t>Impot sur dix ans : 11 250 EUR  (§ 6.6)</t>
        </is>
      </c>
      <c r="C9">
        <f>11250</f>
        <v/>
      </c>
      <c r="D9">
        <f>'1 Les hypotheses'!$B$35*'1 Les hypotheses'!$B$8*'1 Les hypotheses'!$B$10</f>
        <v/>
      </c>
      <c r="E9" s="8">
        <f>IF(ABS(D9-C9)&lt;1e-09,"PASS","ERREUR")</f>
        <v/>
      </c>
    </row>
    <row r="10">
      <c r="A10" t="n">
        <v>6</v>
      </c>
      <c r="B10" t="inlineStr">
        <is>
          <t>Somme des dividendes nets sur dix ans : 13 750 EUR  (§ 6.4)</t>
        </is>
      </c>
      <c r="C10">
        <f>13750</f>
        <v/>
      </c>
      <c r="D10">
        <f>'2 L exemple du livre'!B22</f>
        <v/>
      </c>
      <c r="E10" s="8">
        <f>IF(ABS(D10-C10)&lt;1e-09,"PASS","ERREUR")</f>
        <v/>
      </c>
    </row>
    <row r="11">
      <c r="A11" t="n">
        <v>7</v>
      </c>
      <c r="B11" t="inlineStr">
        <is>
          <t>Valeur de revente : 45 000 x 1,01^10 = 49 707 EUR  (§ 6.3)</t>
        </is>
      </c>
      <c r="C11">
        <f>45000*1.01^10</f>
        <v/>
      </c>
      <c r="D11">
        <f>'2 L exemple du livre'!B23</f>
        <v/>
      </c>
      <c r="E11" s="8">
        <f>IF(ABS(D11-C11)&lt;1.0,"PASS","ERREUR")</f>
        <v/>
      </c>
    </row>
    <row r="12">
      <c r="A12" t="n">
        <v>8</v>
      </c>
      <c r="B12" t="inlineStr">
        <is>
          <t>Gain net cumule : 13 457 EUR  (§ 6.4)</t>
        </is>
      </c>
      <c r="C12">
        <f>13457</f>
        <v/>
      </c>
      <c r="D12">
        <f>'2 L exemple du livre'!B24</f>
        <v/>
      </c>
      <c r="E12" s="8">
        <f>IF(ABS(D12-C12)&lt;1.5,"PASS","ERREUR")</f>
        <v/>
      </c>
    </row>
    <row r="13">
      <c r="A13" t="n">
        <v>9</v>
      </c>
      <c r="B13" t="inlineStr">
        <is>
          <t>Rendement total : 26,9 % sur dix ans  (§ 6.5)</t>
        </is>
      </c>
      <c r="C13">
        <f>0.269</f>
        <v/>
      </c>
      <c r="D13">
        <f>'2 L exemple du livre'!B25</f>
        <v/>
      </c>
      <c r="E13" s="8">
        <f>IF(ABS(D13-C13)&lt;0.0005,"PASS","ERREUR")</f>
        <v/>
      </c>
    </row>
    <row r="14">
      <c r="A14" t="n">
        <v>10</v>
      </c>
      <c r="B14" t="inlineStr">
        <is>
          <t>Annualisation du livre : 2,4 % par an  (§ 6.5)</t>
        </is>
      </c>
      <c r="C14">
        <f>0.024</f>
        <v/>
      </c>
      <c r="D14">
        <f>'2 L exemple du livre'!B26</f>
        <v/>
      </c>
      <c r="E14" s="8">
        <f>IF(ABS(D14-C14)&lt;0.0005,"PASS","ERREUR")</f>
        <v/>
      </c>
    </row>
    <row r="15">
      <c r="A15" t="n">
        <v>11</v>
      </c>
      <c r="B15" t="inlineStr">
        <is>
          <t>Le TRI exact est SUPERIEUR a l'annualisation du livre</t>
        </is>
      </c>
      <c r="C15">
        <f>"OUI"</f>
        <v/>
      </c>
      <c r="D15">
        <f>IF('2 L exemple du livre'!B27&gt;'2 L exemple du livre'!B26,"OUI","NON")</f>
        <v/>
      </c>
      <c r="E15" s="8">
        <f>IF(EXACT(C15,D15),"PASS","ERREUR")</f>
        <v/>
      </c>
    </row>
    <row r="16">
      <c r="A16" t="n">
        <v>12</v>
      </c>
      <c r="B16" t="inlineStr">
        <is>
          <t>L'ecart depasse vingt-cinq points de base</t>
        </is>
      </c>
      <c r="C16">
        <f>"OUI"</f>
        <v/>
      </c>
      <c r="D16">
        <f>IF('2 L exemple du livre'!B28&gt;25,"OUI","NON")</f>
        <v/>
      </c>
      <c r="E16" s="8">
        <f>IF(EXACT(C16,D16),"PASS","ERREUR")</f>
        <v/>
      </c>
    </row>
    <row r="17">
      <c r="A17" t="n">
        <v>13</v>
      </c>
      <c r="B17" t="inlineStr">
        <is>
          <t>Somme des flux de tresorerie = gain net cumule (deuxieme chemin)</t>
        </is>
      </c>
      <c r="C17">
        <f>'2 L exemple du livre'!B24</f>
        <v/>
      </c>
      <c r="D17">
        <f>SUM('2 L exemple du livre'!B9:L9)</f>
        <v/>
      </c>
      <c r="E17" s="8">
        <f>IF(ABS(D17-C17)&lt;1e-08,"PASS","ERREUR")</f>
        <v/>
      </c>
    </row>
    <row r="18">
      <c r="A18" t="n">
        <v>14</v>
      </c>
      <c r="B18" t="inlineStr">
        <is>
          <t>Feuille 3 : la premiere ligne reproduit la feuille 2</t>
        </is>
      </c>
      <c r="C18">
        <f>'2 L exemple du livre'!B27</f>
        <v/>
      </c>
      <c r="D18">
        <f>'3 Les cinq raffinements'!J5</f>
        <v/>
      </c>
      <c r="E18" s="8">
        <f>IF(ABS(D18-C18)&lt;1e-09,"PASS","ERREUR")</f>
        <v/>
      </c>
    </row>
    <row r="19">
      <c r="A19" t="n">
        <v>15</v>
      </c>
      <c r="B19" t="inlineStr">
        <is>
          <t>Feuille 3 : les cinq raffinements ensemble donnent moins que le livre</t>
        </is>
      </c>
      <c r="C19">
        <f>"OUI"</f>
        <v/>
      </c>
      <c r="D19">
        <f>IF('3 Les cinq raffinements'!J17&lt;'3 Les cinq raffinements'!J5,"OUI","NON")</f>
        <v/>
      </c>
      <c r="E19" s="8">
        <f>IF(EXACT(C19,D19),"PASS","ERREUR")</f>
        <v/>
      </c>
    </row>
    <row r="20">
      <c r="A20" t="n">
        <v>16</v>
      </c>
      <c r="B20" t="inlineStr">
        <is>
          <t>Feuille 3 : le raffinement le plus couteux est celui du prix de part</t>
        </is>
      </c>
      <c r="C20">
        <f>"§ 8.3  baisse -10 % puis stabilisation"</f>
        <v/>
      </c>
      <c r="D20">
        <f>'3 Les cinq raffinements'!B24</f>
        <v/>
      </c>
      <c r="E20" s="8">
        <f>IF(EXACT(C20,D20),"PASS","ERREUR")</f>
        <v/>
      </c>
    </row>
    <row r="21">
      <c r="A21" t="n">
        <v>17</v>
      </c>
      <c r="B21" t="inlineStr">
        <is>
          <t>Feuille 4 : le taux d'imposition qui egalise frais et impot est de 20 %</t>
        </is>
      </c>
      <c r="C21">
        <f>0.20</f>
        <v/>
      </c>
      <c r="D21">
        <f>'4 Les seuils'!B8</f>
        <v/>
      </c>
      <c r="E21" s="8">
        <f>IF(ABS(D21-C21)&lt;1e-09,"PASS","ERREUR")</f>
        <v/>
      </c>
    </row>
    <row r="22">
      <c r="A22" t="n">
        <v>18</v>
      </c>
      <c r="B22" t="inlineStr">
        <is>
          <t>Feuille 4 : il ne depend ni du montant investi ni du taux d'imposition</t>
        </is>
      </c>
      <c r="C22">
        <f>'1 Les hypotheses'!$B$6/('1 Les hypotheses'!$B$7*'1 Les hypotheses'!$B$10)</f>
        <v/>
      </c>
      <c r="D22">
        <f>'4 Les seuils'!B8</f>
        <v/>
      </c>
      <c r="E22" s="8">
        <f>IF(ABS(D22-C22)&lt;1e-12,"PASS","ERREUR")</f>
        <v/>
      </c>
    </row>
    <row r="23">
      <c r="A23" t="n">
        <v>19</v>
      </c>
      <c r="B23" t="inlineStr">
        <is>
          <t>Feuille 4 : la plus-value de l'exemple est bien negative ou nulle</t>
        </is>
      </c>
      <c r="C23">
        <f>"OUI"</f>
        <v/>
      </c>
      <c r="D23">
        <f>IF('4 Les seuils'!B14&lt;=0,"OUI","NON")</f>
        <v/>
      </c>
      <c r="E23" s="8">
        <f>IF(EXACT(C23,D23),"PASS","ERREUR")</f>
        <v/>
      </c>
    </row>
    <row r="24">
      <c r="A24" t="n">
        <v>20</v>
      </c>
      <c r="B24" t="inlineStr">
        <is>
          <t>Feuille 4 : le seuil de plus-value est juste au-dessus de l'hypothese du livre</t>
        </is>
      </c>
      <c r="C24">
        <f>"OUI"</f>
        <v/>
      </c>
      <c r="D24">
        <f>IF('4 Les seuils'!B15&gt;'4 Les seuils'!B16,"OUI","NON")</f>
        <v/>
      </c>
      <c r="E24" s="8">
        <f>IF(EXACT(C24,D24),"PASS","ERREUR")</f>
        <v/>
      </c>
    </row>
    <row r="25">
      <c r="A25" t="n">
        <v>21</v>
      </c>
      <c r="B25" t="inlineStr">
        <is>
          <t>Feuille 4 : l'ecart est inferieur a dix points de base</t>
        </is>
      </c>
      <c r="C25">
        <f>"OUI"</f>
        <v/>
      </c>
      <c r="D25">
        <f>IF('4 Les seuils'!B17&lt;10,"OUI","NON")</f>
        <v/>
      </c>
      <c r="E25" s="8">
        <f>IF(EXACT(C25,D25),"PASS","ERREUR")</f>
        <v/>
      </c>
    </row>
    <row r="26">
      <c r="A26" t="n">
        <v>22</v>
      </c>
      <c r="B26" t="inlineStr">
        <is>
          <t>Feuille 4 : a prix fige, l'annee d'equilibre est bien la quatrieme</t>
        </is>
      </c>
      <c r="C26">
        <f>4</f>
        <v/>
      </c>
      <c r="D26">
        <f>'4 Les seuils'!D22</f>
        <v/>
      </c>
      <c r="E26" s="8">
        <f>IF(ABS(D26-C26)&lt;1e-09,"PASS","ERREUR")</f>
        <v/>
      </c>
    </row>
    <row r="27">
      <c r="A27" t="n">
        <v>23</v>
      </c>
      <c r="B27" t="inlineStr">
        <is>
          <t>Feuille 4 : l'exemple du livre (+1 %/an) equilibre plus tot</t>
        </is>
      </c>
      <c r="C27">
        <f>"OUI"</f>
        <v/>
      </c>
      <c r="D27">
        <f>IF('4 Les seuils'!D23&lt;'4 Les seuils'!D22,"OUI","NON")</f>
        <v/>
      </c>
      <c r="E27" s="8">
        <f>IF(EXACT(C27,D27),"PASS","ERREUR")</f>
        <v/>
      </c>
    </row>
    <row r="28">
      <c r="A28" t="n">
        <v>24</v>
      </c>
      <c r="B28" t="inlineStr">
        <is>
          <t>Feuille 4 : la trajectoire prudente equilibre bien plus tard</t>
        </is>
      </c>
      <c r="C28">
        <f>"OUI"</f>
        <v/>
      </c>
      <c r="D28">
        <f>IF('4 Les seuils'!D24&gt;'4 Les seuils'!D22,"OUI","NON")</f>
        <v/>
      </c>
      <c r="E28" s="8">
        <f>IF(EXACT(C28,D28),"PASS","ERREUR")</f>
        <v/>
      </c>
    </row>
    <row r="29">
      <c r="A29" t="n">
        <v>25</v>
      </c>
      <c r="B29" t="inlineStr">
        <is>
          <t>Feuille 4 : la revalorisation qui porte le TRI a 5 % depasse 3,5 %</t>
        </is>
      </c>
      <c r="C29">
        <f>"OUI"</f>
        <v/>
      </c>
      <c r="D29">
        <f>IF('4 Les seuils'!B47&gt;0.035,"OUI","NON")</f>
        <v/>
      </c>
      <c r="E29" s="8">
        <f>IF(EXACT(C29,D29),"PASS","ERREUR")</f>
        <v/>
      </c>
    </row>
    <row r="30">
      <c r="A30" t="n">
        <v>26</v>
      </c>
      <c r="B30" t="inlineStr">
        <is>
          <t>Feuille 5 : le comptant reproduit le TRI de la feuille 2</t>
        </is>
      </c>
      <c r="C30">
        <f>'2 L exemple du livre'!B27</f>
        <v/>
      </c>
      <c r="D30">
        <f>'5 Les modes de detention'!B7</f>
        <v/>
      </c>
      <c r="E30" s="8">
        <f>IF(ABS(D30-C30)&lt;1e-09,"PASS","ERREUR")</f>
        <v/>
      </c>
    </row>
    <row r="31">
      <c r="A31" t="n">
        <v>27</v>
      </c>
      <c r="B31" t="inlineStr">
        <is>
          <t>Feuille 5 : le credit s'amortit — capital restant du decroissant</t>
        </is>
      </c>
      <c r="C31">
        <f>"OUI"</f>
        <v/>
      </c>
      <c r="D31">
        <f>IF('5 Les modes de detention'!L11&lt;'5 Les modes de detention'!C11,"OUI","NON")</f>
        <v/>
      </c>
      <c r="E31" s="8">
        <f>IF(EXACT(C31,D31),"PASS","ERREUR")</f>
        <v/>
      </c>
    </row>
    <row r="32">
      <c r="A32" t="n">
        <v>28</v>
      </c>
      <c r="B32" t="inlineStr">
        <is>
          <t>Feuille 5 : le flux de l'annee 1 en credit est negatif (effort d'epargne)</t>
        </is>
      </c>
      <c r="C32">
        <f>"OUI"</f>
        <v/>
      </c>
      <c r="D32">
        <f>IF('5 Les modes de detention'!C18&lt;0,"OUI","NON")</f>
        <v/>
      </c>
      <c r="E32" s="8">
        <f>IF(EXACT(C32,D32),"PASS","ERREUR")</f>
        <v/>
      </c>
    </row>
    <row r="33">
      <c r="A33" t="n">
        <v>29</v>
      </c>
      <c r="B33" t="inlineStr">
        <is>
          <t>Feuille 5 : l'assurance-vie ne verse rien avant la sortie</t>
        </is>
      </c>
      <c r="C33">
        <f>0</f>
        <v/>
      </c>
      <c r="D33">
        <f>SUM('5 Les modes de detention'!C26:K26)</f>
        <v/>
      </c>
      <c r="E33" s="8">
        <f>IF(ABS(D33-C33)&lt;1e-09,"PASS","ERREUR")</f>
        <v/>
      </c>
    </row>
    <row r="34">
      <c r="A34" t="n">
        <v>30</v>
      </c>
      <c r="B34" t="inlineStr">
        <is>
          <t>Feuille 5 : la nue-propriete ne verse rien avant l'echeance</t>
        </is>
      </c>
      <c r="C34">
        <f>0</f>
        <v/>
      </c>
      <c r="D34">
        <f>SUM('5 Les modes de detention'!C31:K31)</f>
        <v/>
      </c>
      <c r="E34" s="8">
        <f>IF(ABS(D34-C34)&lt;1e-09,"PASS","ERREUR")</f>
        <v/>
      </c>
    </row>
    <row r="35">
      <c r="A35" t="n">
        <v>31</v>
      </c>
      <c r="B35" t="inlineStr">
        <is>
          <t>Feuille 5 : l'ecart entre le meilleur et le pire depasse 100 points de base</t>
        </is>
      </c>
      <c r="C35">
        <f>"OUI"</f>
        <v/>
      </c>
      <c r="D35">
        <f>IF('5 Les modes de detention'!B42&gt;100,"OUI","NON")</f>
        <v/>
      </c>
      <c r="E35" s="8">
        <f>IF(EXACT(C35,D35),"PASS","ERREUR")</f>
        <v/>
      </c>
    </row>
    <row r="36">
      <c r="A36" t="n">
        <v>32</v>
      </c>
      <c r="B36" t="inlineStr">
        <is>
          <t>Feuille 6 : le credit calcule en forme close reproduit celui de la feuille 5</t>
        </is>
      </c>
      <c r="C36">
        <f>'5 Les modes de detention'!B19</f>
        <v/>
      </c>
      <c r="D36">
        <f>'6 Les points de bascule'!B12</f>
        <v/>
      </c>
      <c r="E36" s="8">
        <f>IF(ABS(D36-C36)&lt;1e-07,"PASS","ERREUR")</f>
        <v/>
      </c>
    </row>
    <row r="37">
      <c r="A37" t="n">
        <v>33</v>
      </c>
      <c r="B37" t="inlineStr">
        <is>
          <t>Feuille 6 : le seuil de taux d'emprunt est compris entre 4 et 6 %</t>
        </is>
      </c>
      <c r="C37">
        <f>"OUI"</f>
        <v/>
      </c>
      <c r="D37">
        <f>IF(AND('6 Les points de bascule'!B22&gt;0.04,'6 Les points de bascule'!B22&lt;0.06),"OUI","NON")</f>
        <v/>
      </c>
      <c r="E37" s="8">
        <f>IF(EXACT(C37,D37),"PASS","ERREUR")</f>
        <v/>
      </c>
    </row>
    <row r="38">
      <c r="A38" t="n">
        <v>34</v>
      </c>
      <c r="B38" t="inlineStr">
        <is>
          <t>Feuille 6 : le seuil de reversion en assurance-vie est proche de 81 %</t>
        </is>
      </c>
      <c r="C38">
        <f>"OUI"</f>
        <v/>
      </c>
      <c r="D38">
        <f>IF(AND('6 Les points de bascule'!B23&gt;0.78,'6 Les points de bascule'!B23&lt;0.84),"OUI","NON")</f>
        <v/>
      </c>
      <c r="E38" s="8">
        <f>IF(EXACT(C38,D38),"PASS","ERREUR")</f>
        <v/>
      </c>
    </row>
    <row r="39">
      <c r="A39" t="n">
        <v>35</v>
      </c>
      <c r="B39" t="inlineStr">
        <is>
          <t>Feuille 6 : le seuil de decote en nue-propriete est proche de 15 %</t>
        </is>
      </c>
      <c r="C39">
        <f>"OUI"</f>
        <v/>
      </c>
      <c r="D39">
        <f>IF(AND('6 Les points de bascule'!B24&gt;0.13,'6 Les points de bascule'!B24&lt;0.18),"OUI","NON")</f>
        <v/>
      </c>
      <c r="E39" s="8">
        <f>IF(EXACT(C39,D39),"PASS","ERREUR")</f>
        <v/>
      </c>
    </row>
    <row r="40">
      <c r="A40" t="n">
        <v>36</v>
      </c>
      <c r="B40" t="inlineStr">
        <is>
          <t>Feuille 7 : a taux d'imposition nul, le comptant BAT la nue-propriete</t>
        </is>
      </c>
      <c r="C40">
        <f>"OUI"</f>
        <v/>
      </c>
      <c r="D40">
        <f>IF('7 L arbitrage fiscal'!D5&lt;0,"OUI","NON")</f>
        <v/>
      </c>
      <c r="E40" s="8">
        <f>IF(EXACT(C40,D40),"PASS","ERREUR")</f>
        <v/>
      </c>
    </row>
    <row r="41">
      <c r="A41" t="n">
        <v>37</v>
      </c>
      <c r="B41" t="inlineStr">
        <is>
          <t>Feuille 7 : a 45 %, la nue-propriete l'emporte largement</t>
        </is>
      </c>
      <c r="C41">
        <f>"OUI"</f>
        <v/>
      </c>
      <c r="D41">
        <f>IF('7 L arbitrage fiscal'!D17&gt;150,"OUI","NON")</f>
        <v/>
      </c>
      <c r="E41" s="8">
        <f>IF(EXACT(C41,D41),"PASS","ERREUR")</f>
        <v/>
      </c>
    </row>
    <row r="42">
      <c r="A42" t="n">
        <v>38</v>
      </c>
      <c r="B42" t="inlineStr">
        <is>
          <t>Feuille 7 : le basculement se fait sous 10 % d'imposition</t>
        </is>
      </c>
      <c r="C42">
        <f>"OUI"</f>
        <v/>
      </c>
      <c r="D42">
        <f>IF('7 L arbitrage fiscal'!B20&lt;0.10,"OUI","NON")</f>
        <v/>
      </c>
      <c r="E42" s="8">
        <f>IF(EXACT(C42,D42),"PASS","ERREUR")</f>
        <v/>
      </c>
    </row>
    <row r="43">
      <c r="A43" t="n">
        <v>39</v>
      </c>
      <c r="B43" t="inlineStr">
        <is>
          <t>Feuille 7 : le TRI du comptant a 45 % reproduit la feuille 2</t>
        </is>
      </c>
      <c r="C43">
        <f>'2 L exemple du livre'!B27</f>
        <v/>
      </c>
      <c r="D43">
        <f>'7 L arbitrage fiscal'!B17</f>
        <v/>
      </c>
      <c r="E43" s="8">
        <f>IF(ABS(D43-C43)&lt;1e-09,"PASS","ERREUR")</f>
        <v/>
      </c>
    </row>
    <row r="44">
      <c r="A44" t="n">
        <v>40</v>
      </c>
      <c r="B44" t="inlineStr">
        <is>
          <t>Feuille 7 : le TRI de la nue-propriete ne depend pas de l'impot sur les revenus</t>
        </is>
      </c>
      <c r="C44">
        <f>'7 L arbitrage fiscal'!C5</f>
        <v/>
      </c>
      <c r="D44">
        <f>'7 L arbitrage fiscal'!C18</f>
        <v/>
      </c>
      <c r="E44" s="8">
        <f>IF(ABS(D44-C44)&lt;1e-12,"PASS","ERREUR")</f>
        <v/>
      </c>
    </row>
    <row r="46">
      <c r="B46" s="8" t="inlineStr">
        <is>
          <t>PASS comptes</t>
        </is>
      </c>
      <c r="E46" s="27">
        <f>COUNTIF(E5:E44,"PASS")</f>
        <v/>
      </c>
    </row>
    <row r="47">
      <c r="B47" s="8" t="inlineStr">
        <is>
          <t>Controles au total</t>
        </is>
      </c>
      <c r="E47" s="8" t="n">
        <v>40</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2026-08-22T18:09:34Z</dcterms:created>
  <dcterms:modified xmlns:dcterms="http://purl.org/dc/terms/" xmlns:xsi="http://www.w3.org/2001/XMLSchema-instance" xsi:type="dcterms:W3CDTF">2026-08-22T18:09:34Z</dcterms:modified>
</cp:coreProperties>
</file>